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Budget 2027" sheetId="2" state="visible" r:id="rId2"/>
    <sheet xmlns:r="http://schemas.openxmlformats.org/officeDocument/2006/relationships" name="Dues Allocation" sheetId="3" state="visible" r:id="rId3"/>
    <sheet xmlns:r="http://schemas.openxmlformats.org/officeDocument/2006/relationships" name="vs 2026 Budget" sheetId="4" state="visible" r:id="rId4"/>
    <sheet xmlns:r="http://schemas.openxmlformats.org/officeDocument/2006/relationships" name="By Building 2026 vs 2027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(#,##0);&quot;-&quot;"/>
    <numFmt numFmtId="165" formatCode="#,##0.0"/>
    <numFmt numFmtId="166" formatCode="0.0%"/>
    <numFmt numFmtId="167" formatCode="#,##0.00;(#,##0.00);&quot;-&quot;"/>
  </numFmts>
  <fonts count="9">
    <font>
      <name val="Calibri"/>
      <family val="2"/>
      <color theme="1"/>
      <sz val="11"/>
      <scheme val="minor"/>
    </font>
    <font>
      <b val="1"/>
      <color rgb="00173F35"/>
      <sz val="14"/>
    </font>
    <font>
      <i val="1"/>
      <color rgb="00666666"/>
    </font>
    <font>
      <b val="1"/>
      <color rgb="00FFFFFF"/>
    </font>
    <font>
      <b val="1"/>
      <color rgb="00173F35"/>
    </font>
    <font>
      <b val="1"/>
    </font>
    <font>
      <b val="1"/>
      <sz val="12"/>
    </font>
    <font>
      <i val="1"/>
      <color rgb="009C5700"/>
    </font>
    <font>
      <b val="1"/>
      <color rgb="00173F35"/>
      <sz val="16"/>
    </font>
  </fonts>
  <fills count="6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E6EFEB"/>
      </patternFill>
    </fill>
    <fill>
      <patternFill patternType="solid">
        <fgColor rgb="00FFF2CC"/>
      </patternFill>
    </fill>
    <fill>
      <patternFill patternType="solid">
        <fgColor rgb="00CFE0D8"/>
      </patternFill>
    </fill>
  </fills>
  <borders count="3">
    <border>
      <left/>
      <right/>
      <top/>
      <bottom/>
      <diagonal/>
    </border>
    <border>
      <top style="thin">
        <color rgb="00BBBBBB"/>
      </top>
    </border>
    <border>
      <top style="medium">
        <color rgb="00173F35"/>
      </top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8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5" fillId="3" borderId="0" pivotButton="0" quotePrefix="0" xfId="0"/>
    <xf numFmtId="164" fontId="5" fillId="3" borderId="0" pivotButton="0" quotePrefix="0" xfId="0"/>
    <xf numFmtId="0" fontId="4" fillId="0" borderId="0" pivotButton="0" quotePrefix="0" xfId="0"/>
    <xf numFmtId="167" fontId="0" fillId="0" borderId="0" pivotButton="0" quotePrefix="0" xfId="0"/>
    <xf numFmtId="0" fontId="1" fillId="0" borderId="0" pivotButton="0" quotePrefix="0" xfId="0"/>
    <xf numFmtId="0" fontId="3" fillId="2" borderId="0" applyAlignment="1" pivotButton="0" quotePrefix="0" xfId="0">
      <alignment horizontal="center" wrapText="1"/>
    </xf>
    <xf numFmtId="164" fontId="5" fillId="0" borderId="0" pivotButton="0" quotePrefix="0" xfId="0"/>
    <xf numFmtId="0" fontId="0" fillId="3" borderId="1" pivotButton="0" quotePrefix="0" xfId="0"/>
    <xf numFmtId="0" fontId="5" fillId="3" borderId="1" pivotButton="0" quotePrefix="0" xfId="0"/>
    <xf numFmtId="164" fontId="5" fillId="3" borderId="1" pivotButton="0" quotePrefix="0" xfId="0"/>
    <xf numFmtId="0" fontId="0" fillId="4" borderId="0" pivotButton="0" quotePrefix="0" xfId="0"/>
    <xf numFmtId="164" fontId="0" fillId="4" borderId="0" pivotButton="0" quotePrefix="0" xfId="0"/>
    <xf numFmtId="164" fontId="5" fillId="4" borderId="0" pivotButton="0" quotePrefix="0" xfId="0"/>
    <xf numFmtId="0" fontId="0" fillId="5" borderId="2" pivotButton="0" quotePrefix="0" xfId="0"/>
    <xf numFmtId="0" fontId="6" fillId="5" borderId="2" pivotButton="0" quotePrefix="0" xfId="0"/>
    <xf numFmtId="164" fontId="6" fillId="5" borderId="2" pivotButton="0" quotePrefix="0" xfId="0"/>
    <xf numFmtId="165" fontId="0" fillId="0" borderId="0" pivotButton="0" quotePrefix="0" xfId="0"/>
    <xf numFmtId="166" fontId="0" fillId="0" borderId="0" pivotButton="0" quotePrefix="0" xfId="0"/>
    <xf numFmtId="165" fontId="0" fillId="4" borderId="0" pivotButton="0" quotePrefix="0" xfId="0"/>
    <xf numFmtId="166" fontId="0" fillId="4" borderId="0" pivotButton="0" quotePrefix="0" xfId="0"/>
    <xf numFmtId="167" fontId="0" fillId="4" borderId="0" pivotButton="0" quotePrefix="0" xfId="0"/>
    <xf numFmtId="0" fontId="0" fillId="3" borderId="0" pivotButton="0" quotePrefix="0" xfId="0"/>
    <xf numFmtId="165" fontId="5" fillId="3" borderId="0" pivotButton="0" quotePrefix="0" xfId="0"/>
    <xf numFmtId="166" fontId="5" fillId="3" borderId="0" pivotButton="0" quotePrefix="0" xfId="0"/>
    <xf numFmtId="0" fontId="7" fillId="0" borderId="0" pivotButton="0" quotePrefix="0" xfId="0"/>
    <xf numFmtId="164" fontId="0" fillId="3" borderId="0" pivotButton="0" quotePrefix="0" xfId="0"/>
    <xf numFmtId="0" fontId="3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6" customWidth="1" min="3" max="3"/>
    <col width="14" customWidth="1" min="4" max="4"/>
  </cols>
  <sheetData>
    <row r="1">
      <c r="A1" s="1" t="inlineStr">
        <is>
          <t>GVX Master Association - 2027 Budget Review</t>
        </is>
      </c>
    </row>
    <row r="2">
      <c r="A2" s="2" t="inlineStr">
        <is>
          <t>Prepared 10/15/26 from the 2027 draft workbook. "Corrected" fixes arithmetic only; no budget amounts were changed.</t>
        </is>
      </c>
    </row>
    <row r="4">
      <c r="A4" s="3" t="inlineStr">
        <is>
          <t>Category</t>
        </is>
      </c>
      <c r="B4" s="3" t="inlineStr">
        <is>
          <t>As submitted</t>
        </is>
      </c>
      <c r="C4" s="3" t="inlineStr">
        <is>
          <t>Corrected</t>
        </is>
      </c>
      <c r="D4" s="3" t="inlineStr">
        <is>
          <t>Difference</t>
        </is>
      </c>
    </row>
    <row r="5">
      <c r="A5" t="inlineStr">
        <is>
          <t>Repairs &amp; Maintenance (Operating)</t>
        </is>
      </c>
      <c r="B5" s="4" t="n">
        <v>27240</v>
      </c>
      <c r="C5" s="4">
        <f>'Budget 2027'!O12</f>
        <v/>
      </c>
      <c r="D5" s="4">
        <f>C5-B5</f>
        <v/>
      </c>
    </row>
    <row r="6">
      <c r="A6" t="inlineStr">
        <is>
          <t>Administrative</t>
        </is>
      </c>
      <c r="B6" s="4" t="n">
        <v>24100</v>
      </c>
      <c r="C6" s="4">
        <f>'Budget 2027'!O17</f>
        <v/>
      </c>
      <c r="D6" s="4">
        <f>C6-B6</f>
        <v/>
      </c>
    </row>
    <row r="7">
      <c r="A7" t="inlineStr">
        <is>
          <t>Utilities - NEP Secondary Meters</t>
        </is>
      </c>
      <c r="B7" s="4" t="n">
        <v>7560</v>
      </c>
      <c r="C7" s="4">
        <f>'Budget 2027'!O27</f>
        <v/>
      </c>
      <c r="D7" s="4">
        <f>C7-B7</f>
        <v/>
      </c>
    </row>
    <row r="8">
      <c r="A8" t="inlineStr">
        <is>
          <t>Cleaning (Reimbursable)</t>
        </is>
      </c>
      <c r="B8" s="4" t="n">
        <v>36900</v>
      </c>
      <c r="C8" s="4">
        <f>'Budget 2027'!O34</f>
        <v/>
      </c>
      <c r="D8" s="4">
        <f>C8-B8</f>
        <v/>
      </c>
    </row>
    <row r="9">
      <c r="A9" t="inlineStr">
        <is>
          <t>Repairs &amp; Maintenance (Reimbursable)</t>
        </is>
      </c>
      <c r="B9" s="4" t="n">
        <v>55000</v>
      </c>
      <c r="C9" s="4">
        <f>'Budget 2027'!O40</f>
        <v/>
      </c>
      <c r="D9" s="4">
        <f>C9-B9</f>
        <v/>
      </c>
    </row>
    <row r="10">
      <c r="A10" t="inlineStr">
        <is>
          <t>Utilities (Reimbursable)</t>
        </is>
      </c>
      <c r="B10" s="4" t="n">
        <v>54000</v>
      </c>
      <c r="C10" s="4">
        <f>'Budget 2027'!O47</f>
        <v/>
      </c>
      <c r="D10" s="4">
        <f>C10-B10</f>
        <v/>
      </c>
    </row>
    <row r="11">
      <c r="A11" t="inlineStr">
        <is>
          <t>Landscaping &amp; Snow (Reimbursable)</t>
        </is>
      </c>
      <c r="B11" s="4" t="n">
        <v>340000</v>
      </c>
      <c r="C11" s="4">
        <f>'Budget 2027'!O52</f>
        <v/>
      </c>
      <c r="D11" s="4">
        <f>C11-B11</f>
        <v/>
      </c>
    </row>
    <row r="12">
      <c r="A12" t="inlineStr">
        <is>
          <t>Security (Reimbursable)</t>
        </is>
      </c>
      <c r="B12" s="4" t="n">
        <v>2400</v>
      </c>
      <c r="C12" s="4">
        <f>'Budget 2027'!O57</f>
        <v/>
      </c>
      <c r="D12" s="4">
        <f>C12-B12</f>
        <v/>
      </c>
    </row>
    <row r="13">
      <c r="A13" t="inlineStr">
        <is>
          <t>G&amp;A (Reimbursable)</t>
        </is>
      </c>
      <c r="B13" s="4" t="n">
        <v>65676</v>
      </c>
      <c r="C13" s="4">
        <f>'Budget 2027'!O65</f>
        <v/>
      </c>
      <c r="D13" s="4">
        <f>C13-B13</f>
        <v/>
      </c>
    </row>
    <row r="14">
      <c r="A14" s="5" t="inlineStr">
        <is>
          <t>Total</t>
        </is>
      </c>
      <c r="B14" s="6">
        <f>SUM(B5:B13)</f>
        <v/>
      </c>
      <c r="C14" s="6">
        <f>SUM(C5:C13)</f>
        <v/>
      </c>
      <c r="D14" s="6">
        <f>SUM(D5:D13)</f>
        <v/>
      </c>
    </row>
    <row r="16">
      <c r="A16" s="7" t="inlineStr">
        <is>
          <t>Dues (corrected budget)</t>
        </is>
      </c>
    </row>
    <row r="17">
      <c r="A17" t="inlineStr">
        <is>
          <t>Master dues per bed / yr</t>
        </is>
      </c>
      <c r="B17" s="8">
        <f>'Dues Allocation'!I7/'Dues Allocation'!D7</f>
        <v/>
      </c>
    </row>
    <row r="18">
      <c r="A18" t="inlineStr">
        <is>
          <t>Master + Sub per bed / yr (Thomas, Michael)</t>
        </is>
      </c>
      <c r="B18" s="8">
        <f>'Dues Allocation'!M7/'Dues Allocation'!D7</f>
        <v/>
      </c>
    </row>
    <row r="19">
      <c r="A19" t="inlineStr">
        <is>
          <t>Office N - total dues / sf</t>
        </is>
      </c>
      <c r="B19" s="8">
        <f>'Dues Allocation'!O15</f>
        <v/>
      </c>
    </row>
    <row r="20">
      <c r="A20" t="inlineStr">
        <is>
          <t>Retail B / C / M - dues / sf</t>
        </is>
      </c>
      <c r="B20" s="8">
        <f>'Dues Allocation'!O19</f>
        <v/>
      </c>
    </row>
    <row r="21">
      <c r="A21" t="inlineStr">
        <is>
          <t>Water revenue (est., calc tab)</t>
        </is>
      </c>
      <c r="B21" s="4" t="n">
        <v>300000</v>
      </c>
    </row>
    <row r="22">
      <c r="A22" t="inlineStr">
        <is>
          <t>OWDA annual debt service</t>
        </is>
      </c>
      <c r="B22" s="4" t="n">
        <v>-154001.1046124343</v>
      </c>
    </row>
    <row r="23">
      <c r="A23" t="inlineStr">
        <is>
          <t>Surplus after OWDA</t>
        </is>
      </c>
      <c r="B23" s="4">
        <f>B21+B22</f>
        <v/>
      </c>
    </row>
    <row r="25">
      <c r="A25" s="7" t="inlineStr">
        <is>
          <t>Review notes</t>
        </is>
      </c>
    </row>
    <row r="26">
      <c r="A26" t="inlineStr">
        <is>
          <t>1. PM Software total showed $100 instead of $1,200 (12 x $100).</t>
        </is>
      </c>
    </row>
    <row r="27">
      <c r="A27" t="inlineStr">
        <is>
          <t>2. Pest Control ($150/mo, $1,800) was left out of the Cleaning total; the Cleaning subtotal row also showed $4,016.50/mo vs $3,225 of lines.</t>
        </is>
      </c>
    </row>
    <row r="28">
      <c r="A28" t="inlineStr">
        <is>
          <t>3. Backflow Certification ($1,400, Aug) was left out of the Utilities total.</t>
        </is>
      </c>
    </row>
    <row r="29">
      <c r="A29" t="inlineStr">
        <is>
          <t>4. Software and Real Estate Taxes look like 2026 actuals (Jan-Aug plus a September sum); G&amp;A has no Oct-Dec amounts for those two lines.</t>
        </is>
      </c>
    </row>
    <row r="30">
      <c r="A30" t="inlineStr">
        <is>
          <t>5. No income budgeted: Association Fees (4525) is blank. Water revenue ($300K) and OWDA debt service live only on the calc tab.</t>
        </is>
      </c>
    </row>
    <row r="31">
      <c r="A31" t="inlineStr">
        <is>
          <t>6. Snow removal $220,000 (36%) and landscaping $120,000 - worth checking against 2026 actuals.</t>
        </is>
      </c>
    </row>
    <row r="32">
      <c r="A32" t="inlineStr">
        <is>
          <t>7. Senior E/F/G, Office 2, Hotel, A, K, D, L, Y are excluded ($0) in the dues split; confirm none are delivered in 2027. M is included, L is not.</t>
        </is>
      </c>
    </row>
    <row r="33">
      <c r="A33" t="inlineStr">
        <is>
          <t>8. Source calc tab has #DIV/0! in Y and J-Res rows and an unlabeled "x 5 months" column; not carried into this file.</t>
        </is>
      </c>
    </row>
    <row r="34">
      <c r="A34" t="inlineStr">
        <is>
          <t>9. vs 2026 budget: Parking appears double-counted (6426 Parking Enforcement $24K + 5114 Parking Control $24K vs $19,200 total in 2026).</t>
        </is>
      </c>
    </row>
    <row r="35">
      <c r="A35" t="inlineStr">
        <is>
          <t>10. vs 2026 budget: Real estate taxes + taxes were $36,855 in 2026; 2027 carries $2,343 (about $34.5K light).</t>
        </is>
      </c>
    </row>
    <row r="36">
      <c r="A36" t="inlineStr">
        <is>
          <t>11. vs 2026 budget: Insurance ($1,000), Supplies &amp; Parts ($1,800) and Environmental Testing ($2,700) are missing; Accounting fell from $3,100 to $1,200.</t>
        </is>
      </c>
    </row>
    <row r="37">
      <c r="A37" t="inlineStr">
        <is>
          <t>12. vs 2026 budget: trash removal labor was $47,124 in 2026; 2027 shows $12,500 of grounds labor. Confirm whether labor moved or dropped.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4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3" customWidth="1" min="15" max="15"/>
    <col width="60" customWidth="1" min="16" max="16"/>
  </cols>
  <sheetData>
    <row r="1">
      <c r="A1" s="9" t="inlineStr">
        <is>
          <t>Grandview Crossing Master Association - 2027 Draft Budget (reviewed)</t>
        </is>
      </c>
    </row>
    <row r="2">
      <c r="A2" s="2" t="inlineStr">
        <is>
          <t>Source: 2027 Draft Budgets Workbook.xlsx, tab DGVXMAFV (Joe Fillman via Joey Zabo, 10/14/26). Yellow rows = corrected or flagged; see Notes column.</t>
        </is>
      </c>
    </row>
    <row r="4">
      <c r="A4" s="10" t="inlineStr">
        <is>
          <t>Acct</t>
        </is>
      </c>
      <c r="B4" s="10" t="inlineStr">
        <is>
          <t>Line item</t>
        </is>
      </c>
      <c r="C4" s="10" t="inlineStr">
        <is>
          <t>Jan</t>
        </is>
      </c>
      <c r="D4" s="10" t="inlineStr">
        <is>
          <t>Feb</t>
        </is>
      </c>
      <c r="E4" s="10" t="inlineStr">
        <is>
          <t>Mar</t>
        </is>
      </c>
      <c r="F4" s="10" t="inlineStr">
        <is>
          <t>Apr</t>
        </is>
      </c>
      <c r="G4" s="10" t="inlineStr">
        <is>
          <t>May</t>
        </is>
      </c>
      <c r="H4" s="10" t="inlineStr">
        <is>
          <t>Jun</t>
        </is>
      </c>
      <c r="I4" s="10" t="inlineStr">
        <is>
          <t>Jul</t>
        </is>
      </c>
      <c r="J4" s="10" t="inlineStr">
        <is>
          <t>Aug</t>
        </is>
      </c>
      <c r="K4" s="10" t="inlineStr">
        <is>
          <t>Sep</t>
        </is>
      </c>
      <c r="L4" s="10" t="inlineStr">
        <is>
          <t>Oct</t>
        </is>
      </c>
      <c r="M4" s="10" t="inlineStr">
        <is>
          <t>Nov</t>
        </is>
      </c>
      <c r="N4" s="10" t="inlineStr">
        <is>
          <t>Dec</t>
        </is>
      </c>
      <c r="O4" s="10" t="inlineStr">
        <is>
          <t>2027 Total</t>
        </is>
      </c>
      <c r="P4" s="10" t="inlineStr">
        <is>
          <t>Notes</t>
        </is>
      </c>
    </row>
    <row r="5">
      <c r="A5" s="7" t="inlineStr">
        <is>
          <t>Repairs &amp; Maintenance (Operating)</t>
        </is>
      </c>
    </row>
    <row r="6">
      <c r="A6" t="inlineStr">
        <is>
          <t>6118</t>
        </is>
      </c>
      <c r="B6" t="inlineStr">
        <is>
          <t>Electrical (Labor &amp; Supplies) R&amp;M</t>
        </is>
      </c>
      <c r="C6" s="4" t="n">
        <v>100</v>
      </c>
      <c r="D6" s="4" t="n">
        <v>100</v>
      </c>
      <c r="E6" s="4" t="n">
        <v>100</v>
      </c>
      <c r="F6" s="4" t="n">
        <v>100</v>
      </c>
      <c r="G6" s="4" t="n">
        <v>100</v>
      </c>
      <c r="H6" s="4" t="n">
        <v>100</v>
      </c>
      <c r="I6" s="4" t="n">
        <v>100</v>
      </c>
      <c r="J6" s="4" t="n">
        <v>100</v>
      </c>
      <c r="K6" s="4" t="n">
        <v>100</v>
      </c>
      <c r="L6" s="4" t="n">
        <v>100</v>
      </c>
      <c r="M6" s="4" t="n">
        <v>100</v>
      </c>
      <c r="N6" s="4" t="n">
        <v>100</v>
      </c>
      <c r="O6" s="11">
        <f>SUM(C6:N6)</f>
        <v/>
      </c>
    </row>
    <row r="7">
      <c r="A7" t="inlineStr">
        <is>
          <t>6162</t>
        </is>
      </c>
      <c r="B7" t="inlineStr">
        <is>
          <t>Pet Stations &amp; Supplies</t>
        </is>
      </c>
      <c r="E7" s="4" t="n">
        <v>250</v>
      </c>
      <c r="H7" s="4" t="n">
        <v>500</v>
      </c>
      <c r="K7" s="4" t="n">
        <v>500</v>
      </c>
      <c r="N7" s="4" t="n">
        <v>250</v>
      </c>
      <c r="O7" s="11">
        <f>SUM(C7:N7)</f>
        <v/>
      </c>
    </row>
    <row r="8">
      <c r="B8" t="inlineStr">
        <is>
          <t>Grounds Labor</t>
        </is>
      </c>
      <c r="C8" s="4" t="n">
        <v>1041.666666666667</v>
      </c>
      <c r="D8" s="4" t="n">
        <v>1041.666666666667</v>
      </c>
      <c r="E8" s="4" t="n">
        <v>1041.666666666667</v>
      </c>
      <c r="F8" s="4" t="n">
        <v>1041.666666666667</v>
      </c>
      <c r="G8" s="4" t="n">
        <v>1041.666666666667</v>
      </c>
      <c r="H8" s="4" t="n">
        <v>1041.666666666667</v>
      </c>
      <c r="I8" s="4" t="n">
        <v>1041.666666666667</v>
      </c>
      <c r="J8" s="4" t="n">
        <v>1041.666666666667</v>
      </c>
      <c r="K8" s="4" t="n">
        <v>1041.666666666667</v>
      </c>
      <c r="L8" s="4" t="n">
        <v>1041.666666666667</v>
      </c>
      <c r="M8" s="4" t="n">
        <v>1041.666666666667</v>
      </c>
      <c r="N8" s="4" t="n">
        <v>1041.666666666667</v>
      </c>
      <c r="O8" s="11">
        <f>SUM(C8:N8)</f>
        <v/>
      </c>
    </row>
    <row r="9">
      <c r="B9" t="inlineStr">
        <is>
          <t>Hydrant Repairs</t>
        </is>
      </c>
      <c r="E9" s="4" t="n">
        <v>1600</v>
      </c>
      <c r="I9" s="4" t="n">
        <v>1600</v>
      </c>
      <c r="M9" s="4" t="n">
        <v>1600</v>
      </c>
      <c r="O9" s="11">
        <f>SUM(C9:N9)</f>
        <v/>
      </c>
    </row>
    <row r="10">
      <c r="A10" t="inlineStr">
        <is>
          <t>6206</t>
        </is>
      </c>
      <c r="B10" t="inlineStr">
        <is>
          <t>Exterminating Contract</t>
        </is>
      </c>
      <c r="C10" s="4" t="n">
        <v>145</v>
      </c>
      <c r="D10" s="4" t="n">
        <v>145</v>
      </c>
      <c r="E10" s="4" t="n">
        <v>145</v>
      </c>
      <c r="F10" s="4" t="n">
        <v>145</v>
      </c>
      <c r="G10" s="4" t="n">
        <v>145</v>
      </c>
      <c r="H10" s="4" t="n">
        <v>145</v>
      </c>
      <c r="I10" s="4" t="n">
        <v>145</v>
      </c>
      <c r="J10" s="4" t="n">
        <v>145</v>
      </c>
      <c r="K10" s="4" t="n">
        <v>145</v>
      </c>
      <c r="L10" s="4" t="n">
        <v>145</v>
      </c>
      <c r="M10" s="4" t="n">
        <v>145</v>
      </c>
      <c r="N10" s="4" t="n">
        <v>145</v>
      </c>
      <c r="O10" s="11">
        <f>SUM(C10:N10)</f>
        <v/>
      </c>
    </row>
    <row r="11">
      <c r="B11" t="inlineStr">
        <is>
          <t>Irrigation System Repairs</t>
        </is>
      </c>
      <c r="G11" s="4" t="n">
        <v>1500</v>
      </c>
      <c r="I11" s="4" t="n">
        <v>2500</v>
      </c>
      <c r="L11" s="4" t="n">
        <v>1500</v>
      </c>
      <c r="O11" s="11">
        <f>SUM(C11:N11)</f>
        <v/>
      </c>
    </row>
    <row r="12">
      <c r="A12" s="12" t="n"/>
      <c r="B12" s="13" t="inlineStr">
        <is>
          <t>Repairs &amp; Maintenance (Operating) total</t>
        </is>
      </c>
      <c r="C12" s="14">
        <f>SUM(C6:C11)</f>
        <v/>
      </c>
      <c r="D12" s="14">
        <f>SUM(D6:D11)</f>
        <v/>
      </c>
      <c r="E12" s="14">
        <f>SUM(E6:E11)</f>
        <v/>
      </c>
      <c r="F12" s="14">
        <f>SUM(F6:F11)</f>
        <v/>
      </c>
      <c r="G12" s="14">
        <f>SUM(G6:G11)</f>
        <v/>
      </c>
      <c r="H12" s="14">
        <f>SUM(H6:H11)</f>
        <v/>
      </c>
      <c r="I12" s="14">
        <f>SUM(I6:I11)</f>
        <v/>
      </c>
      <c r="J12" s="14">
        <f>SUM(J6:J11)</f>
        <v/>
      </c>
      <c r="K12" s="14">
        <f>SUM(K6:K11)</f>
        <v/>
      </c>
      <c r="L12" s="14">
        <f>SUM(L6:L11)</f>
        <v/>
      </c>
      <c r="M12" s="14">
        <f>SUM(M6:M11)</f>
        <v/>
      </c>
      <c r="N12" s="14">
        <f>SUM(N6:N11)</f>
        <v/>
      </c>
      <c r="O12" s="14">
        <f>SUM(O6:O11)</f>
        <v/>
      </c>
      <c r="P12" s="12" t="n"/>
    </row>
    <row r="14">
      <c r="A14" s="7" t="inlineStr">
        <is>
          <t>Administrative</t>
        </is>
      </c>
    </row>
    <row r="15">
      <c r="A15" t="inlineStr">
        <is>
          <t>6426</t>
        </is>
      </c>
      <c r="B15" t="inlineStr">
        <is>
          <t>Parking Enforcement</t>
        </is>
      </c>
      <c r="C15" s="4" t="n">
        <v>2000</v>
      </c>
      <c r="D15" s="4" t="n">
        <v>2000</v>
      </c>
      <c r="E15" s="4" t="n">
        <v>2000</v>
      </c>
      <c r="F15" s="4" t="n">
        <v>2000</v>
      </c>
      <c r="G15" s="4" t="n">
        <v>2000</v>
      </c>
      <c r="H15" s="4" t="n">
        <v>2000</v>
      </c>
      <c r="I15" s="4" t="n">
        <v>2000</v>
      </c>
      <c r="J15" s="4" t="n">
        <v>2000</v>
      </c>
      <c r="K15" s="4" t="n">
        <v>2000</v>
      </c>
      <c r="L15" s="4" t="n">
        <v>2000</v>
      </c>
      <c r="M15" s="4" t="n">
        <v>2000</v>
      </c>
      <c r="N15" s="4" t="n">
        <v>2000</v>
      </c>
      <c r="O15" s="11">
        <f>SUM(C15:N15)</f>
        <v/>
      </c>
    </row>
    <row r="16">
      <c r="A16" s="15" t="inlineStr">
        <is>
          <t>6430</t>
        </is>
      </c>
      <c r="B16" s="15" t="inlineStr">
        <is>
          <t>Property Management Software</t>
        </is>
      </c>
      <c r="C16" s="16" t="n">
        <v>100</v>
      </c>
      <c r="D16" s="16" t="n">
        <v>100</v>
      </c>
      <c r="E16" s="16" t="n">
        <v>100</v>
      </c>
      <c r="F16" s="16" t="n">
        <v>100</v>
      </c>
      <c r="G16" s="16" t="n">
        <v>100</v>
      </c>
      <c r="H16" s="16" t="n">
        <v>100</v>
      </c>
      <c r="I16" s="16" t="n">
        <v>100</v>
      </c>
      <c r="J16" s="16" t="n">
        <v>100</v>
      </c>
      <c r="K16" s="16" t="n">
        <v>100</v>
      </c>
      <c r="L16" s="16" t="n">
        <v>100</v>
      </c>
      <c r="M16" s="16" t="n">
        <v>100</v>
      </c>
      <c r="N16" s="16" t="n">
        <v>100</v>
      </c>
      <c r="O16" s="17">
        <f>SUM(C16:N16)</f>
        <v/>
      </c>
      <c r="P16" s="15" t="inlineStr">
        <is>
          <t>Submitted total showed $100; 12 x $100 = $1,200</t>
        </is>
      </c>
    </row>
    <row r="17">
      <c r="A17" s="12" t="n"/>
      <c r="B17" s="13" t="inlineStr">
        <is>
          <t>Administrative total</t>
        </is>
      </c>
      <c r="C17" s="14">
        <f>SUM(C15:C16)</f>
        <v/>
      </c>
      <c r="D17" s="14">
        <f>SUM(D15:D16)</f>
        <v/>
      </c>
      <c r="E17" s="14">
        <f>SUM(E15:E16)</f>
        <v/>
      </c>
      <c r="F17" s="14">
        <f>SUM(F15:F16)</f>
        <v/>
      </c>
      <c r="G17" s="14">
        <f>SUM(G15:G16)</f>
        <v/>
      </c>
      <c r="H17" s="14">
        <f>SUM(H15:H16)</f>
        <v/>
      </c>
      <c r="I17" s="14">
        <f>SUM(I15:I16)</f>
        <v/>
      </c>
      <c r="J17" s="14">
        <f>SUM(J15:J16)</f>
        <v/>
      </c>
      <c r="K17" s="14">
        <f>SUM(K15:K16)</f>
        <v/>
      </c>
      <c r="L17" s="14">
        <f>SUM(L15:L16)</f>
        <v/>
      </c>
      <c r="M17" s="14">
        <f>SUM(M15:M16)</f>
        <v/>
      </c>
      <c r="N17" s="14">
        <f>SUM(N15:N16)</f>
        <v/>
      </c>
      <c r="O17" s="14">
        <f>SUM(O15:O16)</f>
        <v/>
      </c>
      <c r="P17" s="12" t="n"/>
    </row>
    <row r="19">
      <c r="A19" s="7" t="inlineStr">
        <is>
          <t>Utilities - NEP Secondary Meters</t>
        </is>
      </c>
    </row>
    <row r="20">
      <c r="B20" t="inlineStr">
        <is>
          <t>GVX Park</t>
        </is>
      </c>
      <c r="C20" s="4" t="n">
        <v>100</v>
      </c>
      <c r="D20" s="4" t="n">
        <v>100</v>
      </c>
      <c r="E20" s="4" t="n">
        <v>100</v>
      </c>
      <c r="F20" s="4" t="n">
        <v>100</v>
      </c>
      <c r="G20" s="4" t="n">
        <v>100</v>
      </c>
      <c r="H20" s="4" t="n">
        <v>100</v>
      </c>
      <c r="I20" s="4" t="n">
        <v>100</v>
      </c>
      <c r="J20" s="4" t="n">
        <v>100</v>
      </c>
      <c r="K20" s="4" t="n">
        <v>100</v>
      </c>
      <c r="L20" s="4" t="n">
        <v>100</v>
      </c>
      <c r="M20" s="4" t="n">
        <v>100</v>
      </c>
      <c r="N20" s="4" t="n">
        <v>100</v>
      </c>
      <c r="O20" s="11">
        <f>SUM(C20:N20)</f>
        <v/>
      </c>
    </row>
    <row r="21">
      <c r="B21" t="inlineStr">
        <is>
          <t>1376 Olivine SL 1</t>
        </is>
      </c>
      <c r="C21" s="4" t="n">
        <v>250</v>
      </c>
      <c r="D21" s="4" t="n">
        <v>250</v>
      </c>
      <c r="E21" s="4" t="n">
        <v>250</v>
      </c>
      <c r="F21" s="4" t="n">
        <v>250</v>
      </c>
      <c r="G21" s="4" t="n">
        <v>250</v>
      </c>
      <c r="H21" s="4" t="n">
        <v>250</v>
      </c>
      <c r="I21" s="4" t="n">
        <v>250</v>
      </c>
      <c r="J21" s="4" t="n">
        <v>250</v>
      </c>
      <c r="K21" s="4" t="n">
        <v>250</v>
      </c>
      <c r="L21" s="4" t="n">
        <v>250</v>
      </c>
      <c r="M21" s="4" t="n">
        <v>250</v>
      </c>
      <c r="N21" s="4" t="n">
        <v>250</v>
      </c>
      <c r="O21" s="11">
        <f>SUM(C21:N21)</f>
        <v/>
      </c>
    </row>
    <row r="22">
      <c r="B22" t="inlineStr">
        <is>
          <t>Olivine Drive EV Chargers</t>
        </is>
      </c>
      <c r="C22" s="4" t="n">
        <v>100</v>
      </c>
      <c r="D22" s="4" t="n">
        <v>100</v>
      </c>
      <c r="E22" s="4" t="n">
        <v>100</v>
      </c>
      <c r="F22" s="4" t="n">
        <v>100</v>
      </c>
      <c r="G22" s="4" t="n">
        <v>100</v>
      </c>
      <c r="H22" s="4" t="n">
        <v>100</v>
      </c>
      <c r="I22" s="4" t="n">
        <v>100</v>
      </c>
      <c r="J22" s="4" t="n">
        <v>100</v>
      </c>
      <c r="K22" s="4" t="n">
        <v>100</v>
      </c>
      <c r="L22" s="4" t="n">
        <v>100</v>
      </c>
      <c r="M22" s="4" t="n">
        <v>100</v>
      </c>
      <c r="N22" s="4" t="n">
        <v>100</v>
      </c>
      <c r="O22" s="11">
        <f>SUM(C22:N22)</f>
        <v/>
      </c>
    </row>
    <row r="23">
      <c r="B23" t="inlineStr">
        <is>
          <t>GVX Park PE Lighting-Pickleball-</t>
        </is>
      </c>
      <c r="C23" s="4" t="n">
        <v>45</v>
      </c>
      <c r="D23" s="4" t="n">
        <v>45</v>
      </c>
      <c r="E23" s="4" t="n">
        <v>45</v>
      </c>
      <c r="F23" s="4" t="n">
        <v>45</v>
      </c>
      <c r="G23" s="4" t="n">
        <v>45</v>
      </c>
      <c r="H23" s="4" t="n">
        <v>45</v>
      </c>
      <c r="I23" s="4" t="n">
        <v>45</v>
      </c>
      <c r="J23" s="4" t="n">
        <v>45</v>
      </c>
      <c r="K23" s="4" t="n">
        <v>45</v>
      </c>
      <c r="L23" s="4" t="n">
        <v>45</v>
      </c>
      <c r="M23" s="4" t="n">
        <v>45</v>
      </c>
      <c r="N23" s="4" t="n">
        <v>45</v>
      </c>
      <c r="O23" s="11">
        <f>SUM(C23:N23)</f>
        <v/>
      </c>
    </row>
    <row r="24">
      <c r="A24" t="inlineStr">
        <is>
          <t>6612</t>
        </is>
      </c>
      <c r="B24" t="inlineStr">
        <is>
          <t>GVX PW1 Park Recepticals--Sign-Deck--Trailer Receptical Feed</t>
        </is>
      </c>
      <c r="C24" s="4" t="n">
        <v>45</v>
      </c>
      <c r="D24" s="4" t="n">
        <v>45</v>
      </c>
      <c r="E24" s="4" t="n">
        <v>45</v>
      </c>
      <c r="F24" s="4" t="n">
        <v>45</v>
      </c>
      <c r="G24" s="4" t="n">
        <v>45</v>
      </c>
      <c r="H24" s="4" t="n">
        <v>45</v>
      </c>
      <c r="I24" s="4" t="n">
        <v>45</v>
      </c>
      <c r="J24" s="4" t="n">
        <v>45</v>
      </c>
      <c r="K24" s="4" t="n">
        <v>45</v>
      </c>
      <c r="L24" s="4" t="n">
        <v>45</v>
      </c>
      <c r="M24" s="4" t="n">
        <v>45</v>
      </c>
      <c r="N24" s="4" t="n">
        <v>45</v>
      </c>
      <c r="O24" s="11">
        <f>SUM(C24:N24)</f>
        <v/>
      </c>
    </row>
    <row r="25">
      <c r="B25" t="inlineStr">
        <is>
          <t>GVX Trash Compactor Electric</t>
        </is>
      </c>
      <c r="C25" s="4" t="n">
        <v>45</v>
      </c>
      <c r="D25" s="4" t="n">
        <v>45</v>
      </c>
      <c r="E25" s="4" t="n">
        <v>45</v>
      </c>
      <c r="F25" s="4" t="n">
        <v>45</v>
      </c>
      <c r="G25" s="4" t="n">
        <v>45</v>
      </c>
      <c r="H25" s="4" t="n">
        <v>45</v>
      </c>
      <c r="I25" s="4" t="n">
        <v>45</v>
      </c>
      <c r="J25" s="4" t="n">
        <v>45</v>
      </c>
      <c r="K25" s="4" t="n">
        <v>45</v>
      </c>
      <c r="L25" s="4" t="n">
        <v>45</v>
      </c>
      <c r="M25" s="4" t="n">
        <v>45</v>
      </c>
      <c r="N25" s="4" t="n">
        <v>45</v>
      </c>
      <c r="O25" s="11">
        <f>SUM(C25:N25)</f>
        <v/>
      </c>
    </row>
    <row r="26">
      <c r="A26" t="inlineStr">
        <is>
          <t>6618</t>
        </is>
      </c>
      <c r="B26" t="inlineStr">
        <is>
          <t>GVX PW2 Stage, landscape electric, Pole lighting</t>
        </is>
      </c>
      <c r="C26" s="4" t="n">
        <v>45</v>
      </c>
      <c r="D26" s="4" t="n">
        <v>45</v>
      </c>
      <c r="E26" s="4" t="n">
        <v>45</v>
      </c>
      <c r="F26" s="4" t="n">
        <v>45</v>
      </c>
      <c r="G26" s="4" t="n">
        <v>45</v>
      </c>
      <c r="H26" s="4" t="n">
        <v>45</v>
      </c>
      <c r="I26" s="4" t="n">
        <v>45</v>
      </c>
      <c r="J26" s="4" t="n">
        <v>45</v>
      </c>
      <c r="K26" s="4" t="n">
        <v>45</v>
      </c>
      <c r="L26" s="4" t="n">
        <v>45</v>
      </c>
      <c r="M26" s="4" t="n">
        <v>45</v>
      </c>
      <c r="N26" s="4" t="n">
        <v>45</v>
      </c>
      <c r="O26" s="11">
        <f>SUM(C26:N26)</f>
        <v/>
      </c>
    </row>
    <row r="27">
      <c r="A27" s="12" t="n"/>
      <c r="B27" s="13" t="inlineStr">
        <is>
          <t>Utilities - NEP Secondary Meters total</t>
        </is>
      </c>
      <c r="C27" s="14">
        <f>SUM(C20:C26)</f>
        <v/>
      </c>
      <c r="D27" s="14">
        <f>SUM(D20:D26)</f>
        <v/>
      </c>
      <c r="E27" s="14">
        <f>SUM(E20:E26)</f>
        <v/>
      </c>
      <c r="F27" s="14">
        <f>SUM(F20:F26)</f>
        <v/>
      </c>
      <c r="G27" s="14">
        <f>SUM(G20:G26)</f>
        <v/>
      </c>
      <c r="H27" s="14">
        <f>SUM(H20:H26)</f>
        <v/>
      </c>
      <c r="I27" s="14">
        <f>SUM(I20:I26)</f>
        <v/>
      </c>
      <c r="J27" s="14">
        <f>SUM(J20:J26)</f>
        <v/>
      </c>
      <c r="K27" s="14">
        <f>SUM(K20:K26)</f>
        <v/>
      </c>
      <c r="L27" s="14">
        <f>SUM(L20:L26)</f>
        <v/>
      </c>
      <c r="M27" s="14">
        <f>SUM(M20:M26)</f>
        <v/>
      </c>
      <c r="N27" s="14">
        <f>SUM(N20:N26)</f>
        <v/>
      </c>
      <c r="O27" s="14">
        <f>SUM(O20:O26)</f>
        <v/>
      </c>
      <c r="P27" s="12" t="n"/>
    </row>
    <row r="29">
      <c r="A29" s="7" t="inlineStr">
        <is>
          <t>Cleaning (Reimbursable)</t>
        </is>
      </c>
    </row>
    <row r="30">
      <c r="B30" t="inlineStr">
        <is>
          <t>Trash Refuse</t>
        </is>
      </c>
      <c r="C30" s="4" t="n">
        <v>1500</v>
      </c>
      <c r="D30" s="4" t="n">
        <v>1500</v>
      </c>
      <c r="E30" s="4" t="n">
        <v>1500</v>
      </c>
      <c r="F30" s="4" t="n">
        <v>1500</v>
      </c>
      <c r="G30" s="4" t="n">
        <v>1500</v>
      </c>
      <c r="H30" s="4" t="n">
        <v>1500</v>
      </c>
      <c r="I30" s="4" t="n">
        <v>1500</v>
      </c>
      <c r="J30" s="4" t="n">
        <v>1500</v>
      </c>
      <c r="K30" s="4" t="n">
        <v>1500</v>
      </c>
      <c r="L30" s="4" t="n">
        <v>1500</v>
      </c>
      <c r="M30" s="4" t="n">
        <v>1500</v>
      </c>
      <c r="N30" s="4" t="n">
        <v>1500</v>
      </c>
      <c r="O30" s="11">
        <f>SUM(C30:N30)</f>
        <v/>
      </c>
    </row>
    <row r="31">
      <c r="B31" t="inlineStr">
        <is>
          <t>Trash Refuse Little Grande</t>
        </is>
      </c>
      <c r="C31" s="4" t="n">
        <v>1000</v>
      </c>
      <c r="D31" s="4" t="n">
        <v>1000</v>
      </c>
      <c r="E31" s="4" t="n">
        <v>1000</v>
      </c>
      <c r="F31" s="4" t="n">
        <v>1000</v>
      </c>
      <c r="G31" s="4" t="n">
        <v>1000</v>
      </c>
      <c r="H31" s="4" t="n">
        <v>1000</v>
      </c>
      <c r="I31" s="4" t="n">
        <v>1000</v>
      </c>
      <c r="J31" s="4" t="n">
        <v>1000</v>
      </c>
      <c r="K31" s="4" t="n">
        <v>1000</v>
      </c>
      <c r="L31" s="4" t="n">
        <v>1000</v>
      </c>
      <c r="M31" s="4" t="n">
        <v>1000</v>
      </c>
      <c r="N31" s="4" t="n">
        <v>1000</v>
      </c>
      <c r="O31" s="11">
        <f>SUM(C31:N31)</f>
        <v/>
      </c>
    </row>
    <row r="32">
      <c r="B32" t="inlineStr">
        <is>
          <t>Card Board Market</t>
        </is>
      </c>
      <c r="C32" s="4" t="n">
        <v>575</v>
      </c>
      <c r="D32" s="4" t="n">
        <v>575</v>
      </c>
      <c r="E32" s="4" t="n">
        <v>575</v>
      </c>
      <c r="F32" s="4" t="n">
        <v>575</v>
      </c>
      <c r="G32" s="4" t="n">
        <v>575</v>
      </c>
      <c r="H32" s="4" t="n">
        <v>575</v>
      </c>
      <c r="I32" s="4" t="n">
        <v>575</v>
      </c>
      <c r="J32" s="4" t="n">
        <v>575</v>
      </c>
      <c r="K32" s="4" t="n">
        <v>575</v>
      </c>
      <c r="L32" s="4" t="n">
        <v>575</v>
      </c>
      <c r="M32" s="4" t="n">
        <v>575</v>
      </c>
      <c r="N32" s="4" t="n">
        <v>575</v>
      </c>
      <c r="O32" s="11">
        <f>SUM(C32:N32)</f>
        <v/>
      </c>
    </row>
    <row r="33">
      <c r="A33" s="15" t="n"/>
      <c r="B33" s="15" t="inlineStr">
        <is>
          <t>Pest Control</t>
        </is>
      </c>
      <c r="C33" s="16" t="n">
        <v>150</v>
      </c>
      <c r="D33" s="16" t="n">
        <v>150</v>
      </c>
      <c r="E33" s="16" t="n">
        <v>150</v>
      </c>
      <c r="F33" s="16" t="n">
        <v>150</v>
      </c>
      <c r="G33" s="16" t="n">
        <v>150</v>
      </c>
      <c r="H33" s="16" t="n">
        <v>150</v>
      </c>
      <c r="I33" s="16" t="n">
        <v>150</v>
      </c>
      <c r="J33" s="16" t="n">
        <v>150</v>
      </c>
      <c r="K33" s="16" t="n">
        <v>150</v>
      </c>
      <c r="L33" s="16" t="n">
        <v>150</v>
      </c>
      <c r="M33" s="16" t="n">
        <v>150</v>
      </c>
      <c r="N33" s="16" t="n">
        <v>150</v>
      </c>
      <c r="O33" s="17">
        <f>SUM(C33:N33)</f>
        <v/>
      </c>
      <c r="P33" s="15" t="inlineStr">
        <is>
          <t>Monthly $150 was left out of the Cleaning total ($1,800)</t>
        </is>
      </c>
    </row>
    <row r="34">
      <c r="A34" s="12" t="n"/>
      <c r="B34" s="13" t="inlineStr">
        <is>
          <t>Cleaning (Reimbursable) total</t>
        </is>
      </c>
      <c r="C34" s="14">
        <f>SUM(C30:C33)</f>
        <v/>
      </c>
      <c r="D34" s="14">
        <f>SUM(D30:D33)</f>
        <v/>
      </c>
      <c r="E34" s="14">
        <f>SUM(E30:E33)</f>
        <v/>
      </c>
      <c r="F34" s="14">
        <f>SUM(F30:F33)</f>
        <v/>
      </c>
      <c r="G34" s="14">
        <f>SUM(G30:G33)</f>
        <v/>
      </c>
      <c r="H34" s="14">
        <f>SUM(H30:H33)</f>
        <v/>
      </c>
      <c r="I34" s="14">
        <f>SUM(I30:I33)</f>
        <v/>
      </c>
      <c r="J34" s="14">
        <f>SUM(J30:J33)</f>
        <v/>
      </c>
      <c r="K34" s="14">
        <f>SUM(K30:K33)</f>
        <v/>
      </c>
      <c r="L34" s="14">
        <f>SUM(L30:L33)</f>
        <v/>
      </c>
      <c r="M34" s="14">
        <f>SUM(M30:M33)</f>
        <v/>
      </c>
      <c r="N34" s="14">
        <f>SUM(N30:N33)</f>
        <v/>
      </c>
      <c r="O34" s="14">
        <f>SUM(O30:O33)</f>
        <v/>
      </c>
      <c r="P34" s="12" t="n"/>
    </row>
    <row r="36">
      <c r="A36" s="7" t="inlineStr">
        <is>
          <t>Repairs &amp; Maintenance (Reimbursable)</t>
        </is>
      </c>
    </row>
    <row r="37">
      <c r="A37" t="inlineStr">
        <is>
          <t>5102</t>
        </is>
      </c>
      <c r="B37" t="inlineStr">
        <is>
          <t>Electric Repair and Maintenance Cmrl Reimbursable</t>
        </is>
      </c>
      <c r="C37" s="4" t="n">
        <v>250</v>
      </c>
      <c r="F37" s="4" t="n">
        <v>250</v>
      </c>
      <c r="I37" s="4" t="n">
        <v>250</v>
      </c>
      <c r="L37" s="4" t="n">
        <v>250</v>
      </c>
      <c r="O37" s="11">
        <f>SUM(C37:N37)</f>
        <v/>
      </c>
    </row>
    <row r="38">
      <c r="A38" t="inlineStr">
        <is>
          <t>5114</t>
        </is>
      </c>
      <c r="B38" t="inlineStr">
        <is>
          <t>Parking Control Cmrl Reimbursable</t>
        </is>
      </c>
      <c r="C38" s="4" t="n">
        <v>2000</v>
      </c>
      <c r="D38" s="4" t="n">
        <v>2000</v>
      </c>
      <c r="E38" s="4" t="n">
        <v>2000</v>
      </c>
      <c r="F38" s="4" t="n">
        <v>2000</v>
      </c>
      <c r="G38" s="4" t="n">
        <v>2000</v>
      </c>
      <c r="H38" s="4" t="n">
        <v>2000</v>
      </c>
      <c r="I38" s="4" t="n">
        <v>2000</v>
      </c>
      <c r="J38" s="4" t="n">
        <v>2000</v>
      </c>
      <c r="K38" s="4" t="n">
        <v>2000</v>
      </c>
      <c r="L38" s="4" t="n">
        <v>2000</v>
      </c>
      <c r="M38" s="4" t="n">
        <v>2000</v>
      </c>
      <c r="N38" s="4" t="n">
        <v>2000</v>
      </c>
      <c r="O38" s="11">
        <f>SUM(C38:N38)</f>
        <v/>
      </c>
    </row>
    <row r="39">
      <c r="A39" t="inlineStr">
        <is>
          <t>5122</t>
        </is>
      </c>
      <c r="B39" t="inlineStr">
        <is>
          <t>General R&amp;M Cmrl Reimbursable</t>
        </is>
      </c>
      <c r="C39" s="4" t="n">
        <v>2500</v>
      </c>
      <c r="D39" s="4" t="n">
        <v>2500</v>
      </c>
      <c r="E39" s="4" t="n">
        <v>2500</v>
      </c>
      <c r="F39" s="4" t="n">
        <v>2500</v>
      </c>
      <c r="G39" s="4" t="n">
        <v>2500</v>
      </c>
      <c r="H39" s="4" t="n">
        <v>2500</v>
      </c>
      <c r="I39" s="4" t="n">
        <v>2500</v>
      </c>
      <c r="J39" s="4" t="n">
        <v>2500</v>
      </c>
      <c r="K39" s="4" t="n">
        <v>2500</v>
      </c>
      <c r="L39" s="4" t="n">
        <v>2500</v>
      </c>
      <c r="M39" s="4" t="n">
        <v>2500</v>
      </c>
      <c r="N39" s="4" t="n">
        <v>2500</v>
      </c>
      <c r="O39" s="11">
        <f>SUM(C39:N39)</f>
        <v/>
      </c>
    </row>
    <row r="40">
      <c r="A40" s="12" t="n"/>
      <c r="B40" s="13" t="inlineStr">
        <is>
          <t>Repairs &amp; Maintenance (Reimbursable) total</t>
        </is>
      </c>
      <c r="C40" s="14">
        <f>SUM(C37:C39)</f>
        <v/>
      </c>
      <c r="D40" s="14">
        <f>SUM(D37:D39)</f>
        <v/>
      </c>
      <c r="E40" s="14">
        <f>SUM(E37:E39)</f>
        <v/>
      </c>
      <c r="F40" s="14">
        <f>SUM(F37:F39)</f>
        <v/>
      </c>
      <c r="G40" s="14">
        <f>SUM(G37:G39)</f>
        <v/>
      </c>
      <c r="H40" s="14">
        <f>SUM(H37:H39)</f>
        <v/>
      </c>
      <c r="I40" s="14">
        <f>SUM(I37:I39)</f>
        <v/>
      </c>
      <c r="J40" s="14">
        <f>SUM(J37:J39)</f>
        <v/>
      </c>
      <c r="K40" s="14">
        <f>SUM(K37:K39)</f>
        <v/>
      </c>
      <c r="L40" s="14">
        <f>SUM(L37:L39)</f>
        <v/>
      </c>
      <c r="M40" s="14">
        <f>SUM(M37:M39)</f>
        <v/>
      </c>
      <c r="N40" s="14">
        <f>SUM(N37:N39)</f>
        <v/>
      </c>
      <c r="O40" s="14">
        <f>SUM(O37:O39)</f>
        <v/>
      </c>
      <c r="P40" s="12" t="n"/>
    </row>
    <row r="42">
      <c r="A42" s="7" t="inlineStr">
        <is>
          <t>Utilities (Reimbursable)</t>
        </is>
      </c>
    </row>
    <row r="43">
      <c r="A43" t="inlineStr">
        <is>
          <t>5202</t>
        </is>
      </c>
      <c r="B43" t="inlineStr">
        <is>
          <t>Electricity - Utility Cmrl Reimbursable</t>
        </is>
      </c>
      <c r="C43" s="4" t="n">
        <v>2000</v>
      </c>
      <c r="D43" s="4" t="n">
        <v>2000</v>
      </c>
      <c r="E43" s="4" t="n">
        <v>2000</v>
      </c>
      <c r="F43" s="4" t="n">
        <v>2000</v>
      </c>
      <c r="G43" s="4" t="n">
        <v>2000</v>
      </c>
      <c r="H43" s="4" t="n">
        <v>2000</v>
      </c>
      <c r="I43" s="4" t="n">
        <v>2000</v>
      </c>
      <c r="J43" s="4" t="n">
        <v>2000</v>
      </c>
      <c r="K43" s="4" t="n">
        <v>2000</v>
      </c>
      <c r="L43" s="4" t="n">
        <v>2000</v>
      </c>
      <c r="M43" s="4" t="n">
        <v>2000</v>
      </c>
      <c r="N43" s="4" t="n">
        <v>2000</v>
      </c>
      <c r="O43" s="11">
        <f>SUM(C43:N43)</f>
        <v/>
      </c>
    </row>
    <row r="44">
      <c r="A44" t="inlineStr">
        <is>
          <t>5204</t>
        </is>
      </c>
      <c r="B44" t="inlineStr">
        <is>
          <t>Gas Utility Cmrl Reimbursable</t>
        </is>
      </c>
      <c r="O44" s="11">
        <f>SUM(C44:N44)</f>
        <v/>
      </c>
    </row>
    <row r="45">
      <c r="A45" t="inlineStr">
        <is>
          <t>5206</t>
        </is>
      </c>
      <c r="B45" t="inlineStr">
        <is>
          <t>Water-Sewer Utility Cmrl Reimbursable</t>
        </is>
      </c>
      <c r="C45" s="4" t="n">
        <v>2500</v>
      </c>
      <c r="D45" s="4" t="n">
        <v>2500</v>
      </c>
      <c r="E45" s="4" t="n">
        <v>2500</v>
      </c>
      <c r="F45" s="4" t="n">
        <v>2500</v>
      </c>
      <c r="G45" s="4" t="n">
        <v>2500</v>
      </c>
      <c r="H45" s="4" t="n">
        <v>2500</v>
      </c>
      <c r="I45" s="4" t="n">
        <v>2500</v>
      </c>
      <c r="J45" s="4" t="n">
        <v>2500</v>
      </c>
      <c r="K45" s="4" t="n">
        <v>2500</v>
      </c>
      <c r="L45" s="4" t="n">
        <v>2500</v>
      </c>
      <c r="M45" s="4" t="n">
        <v>2500</v>
      </c>
      <c r="N45" s="4" t="n">
        <v>2500</v>
      </c>
      <c r="O45" s="11">
        <f>SUM(C45:N45)</f>
        <v/>
      </c>
    </row>
    <row r="46">
      <c r="A46" s="15" t="n"/>
      <c r="B46" s="15" t="inlineStr">
        <is>
          <t>Backflow Prevention Certification</t>
        </is>
      </c>
      <c r="C46" s="15" t="n"/>
      <c r="D46" s="15" t="n"/>
      <c r="E46" s="15" t="n"/>
      <c r="F46" s="15" t="n"/>
      <c r="G46" s="15" t="n"/>
      <c r="H46" s="15" t="n"/>
      <c r="I46" s="15" t="n"/>
      <c r="J46" s="16" t="n">
        <v>1400</v>
      </c>
      <c r="K46" s="15" t="n"/>
      <c r="L46" s="15" t="n"/>
      <c r="M46" s="15" t="n"/>
      <c r="N46" s="15" t="n"/>
      <c r="O46" s="17">
        <f>SUM(C46:N46)</f>
        <v/>
      </c>
      <c r="P46" s="15" t="inlineStr">
        <is>
          <t>$1,400 in August was left out of the Utilities total</t>
        </is>
      </c>
    </row>
    <row r="47">
      <c r="A47" s="12" t="n"/>
      <c r="B47" s="13" t="inlineStr">
        <is>
          <t>Utilities (Reimbursable) total</t>
        </is>
      </c>
      <c r="C47" s="14">
        <f>SUM(C43:C46)</f>
        <v/>
      </c>
      <c r="D47" s="14">
        <f>SUM(D43:D46)</f>
        <v/>
      </c>
      <c r="E47" s="14">
        <f>SUM(E43:E46)</f>
        <v/>
      </c>
      <c r="F47" s="14">
        <f>SUM(F43:F46)</f>
        <v/>
      </c>
      <c r="G47" s="14">
        <f>SUM(G43:G46)</f>
        <v/>
      </c>
      <c r="H47" s="14">
        <f>SUM(H43:H46)</f>
        <v/>
      </c>
      <c r="I47" s="14">
        <f>SUM(I43:I46)</f>
        <v/>
      </c>
      <c r="J47" s="14">
        <f>SUM(J43:J46)</f>
        <v/>
      </c>
      <c r="K47" s="14">
        <f>SUM(K43:K46)</f>
        <v/>
      </c>
      <c r="L47" s="14">
        <f>SUM(L43:L46)</f>
        <v/>
      </c>
      <c r="M47" s="14">
        <f>SUM(M43:M46)</f>
        <v/>
      </c>
      <c r="N47" s="14">
        <f>SUM(N43:N46)</f>
        <v/>
      </c>
      <c r="O47" s="14">
        <f>SUM(O43:O46)</f>
        <v/>
      </c>
      <c r="P47" s="12" t="n"/>
    </row>
    <row r="49">
      <c r="A49" s="7" t="inlineStr">
        <is>
          <t>Landscaping &amp; Snow (Reimbursable)</t>
        </is>
      </c>
    </row>
    <row r="50">
      <c r="A50" s="15" t="inlineStr">
        <is>
          <t>5302</t>
        </is>
      </c>
      <c r="B50" s="15" t="inlineStr">
        <is>
          <t>Landscaping Cmrl Reimbursable</t>
        </is>
      </c>
      <c r="C50" s="16" t="n">
        <v>12000</v>
      </c>
      <c r="D50" s="16" t="n">
        <v>12000</v>
      </c>
      <c r="E50" s="16" t="n">
        <v>12000</v>
      </c>
      <c r="F50" s="16" t="n">
        <v>12000</v>
      </c>
      <c r="G50" s="16" t="n">
        <v>12000</v>
      </c>
      <c r="H50" s="16" t="n">
        <v>12000</v>
      </c>
      <c r="I50" s="16" t="n">
        <v>12000</v>
      </c>
      <c r="J50" s="16" t="n">
        <v>12000</v>
      </c>
      <c r="K50" s="16" t="n">
        <v>12000</v>
      </c>
      <c r="L50" s="16" t="n">
        <v>12000</v>
      </c>
      <c r="M50" s="15" t="n"/>
      <c r="N50" s="15" t="n"/>
      <c r="O50" s="17">
        <f>SUM(C50:N50)</f>
        <v/>
      </c>
      <c r="P50" s="15" t="inlineStr">
        <is>
          <t>$12,000/month Jan-Oct</t>
        </is>
      </c>
    </row>
    <row r="51">
      <c r="A51" s="15" t="inlineStr">
        <is>
          <t>5306</t>
        </is>
      </c>
      <c r="B51" s="15" t="inlineStr">
        <is>
          <t>Snow Removal Cmrl Reimbursable</t>
        </is>
      </c>
      <c r="C51" s="16" t="n">
        <v>55000</v>
      </c>
      <c r="D51" s="16" t="n">
        <v>55000</v>
      </c>
      <c r="E51" s="15" t="n"/>
      <c r="F51" s="15" t="n"/>
      <c r="G51" s="15" t="n"/>
      <c r="H51" s="15" t="n"/>
      <c r="I51" s="15" t="n"/>
      <c r="J51" s="15" t="n"/>
      <c r="K51" s="15" t="n"/>
      <c r="L51" s="15" t="n"/>
      <c r="M51" s="16" t="n">
        <v>55000</v>
      </c>
      <c r="N51" s="16" t="n">
        <v>55000</v>
      </c>
      <c r="O51" s="17">
        <f>SUM(C51:N51)</f>
        <v/>
      </c>
      <c r="P51" s="15" t="inlineStr">
        <is>
          <t>$55,000/month Jan, Feb, Nov, Dec = 36% of the budget; check vs 2026 actuals</t>
        </is>
      </c>
    </row>
    <row r="52">
      <c r="A52" s="12" t="n"/>
      <c r="B52" s="13" t="inlineStr">
        <is>
          <t>Landscaping &amp; Snow (Reimbursable) total</t>
        </is>
      </c>
      <c r="C52" s="14">
        <f>SUM(C50:C51)</f>
        <v/>
      </c>
      <c r="D52" s="14">
        <f>SUM(D50:D51)</f>
        <v/>
      </c>
      <c r="E52" s="14">
        <f>SUM(E50:E51)</f>
        <v/>
      </c>
      <c r="F52" s="14">
        <f>SUM(F50:F51)</f>
        <v/>
      </c>
      <c r="G52" s="14">
        <f>SUM(G50:G51)</f>
        <v/>
      </c>
      <c r="H52" s="14">
        <f>SUM(H50:H51)</f>
        <v/>
      </c>
      <c r="I52" s="14">
        <f>SUM(I50:I51)</f>
        <v/>
      </c>
      <c r="J52" s="14">
        <f>SUM(J50:J51)</f>
        <v/>
      </c>
      <c r="K52" s="14">
        <f>SUM(K50:K51)</f>
        <v/>
      </c>
      <c r="L52" s="14">
        <f>SUM(L50:L51)</f>
        <v/>
      </c>
      <c r="M52" s="14">
        <f>SUM(M50:M51)</f>
        <v/>
      </c>
      <c r="N52" s="14">
        <f>SUM(N50:N51)</f>
        <v/>
      </c>
      <c r="O52" s="14">
        <f>SUM(O50:O51)</f>
        <v/>
      </c>
      <c r="P52" s="12" t="n"/>
    </row>
    <row r="54">
      <c r="A54" s="7" t="inlineStr">
        <is>
          <t>Security (Reimbursable)</t>
        </is>
      </c>
    </row>
    <row r="55">
      <c r="A55" t="inlineStr">
        <is>
          <t>5354</t>
        </is>
      </c>
      <c r="B55" t="inlineStr">
        <is>
          <t>Keys &amp; Locks Cmrl Reimbursable</t>
        </is>
      </c>
      <c r="C55" s="4" t="n">
        <v>100</v>
      </c>
      <c r="D55" s="4" t="n">
        <v>100</v>
      </c>
      <c r="E55" s="4" t="n">
        <v>100</v>
      </c>
      <c r="F55" s="4" t="n">
        <v>100</v>
      </c>
      <c r="G55" s="4" t="n">
        <v>100</v>
      </c>
      <c r="H55" s="4" t="n">
        <v>100</v>
      </c>
      <c r="I55" s="4" t="n">
        <v>100</v>
      </c>
      <c r="J55" s="4" t="n">
        <v>100</v>
      </c>
      <c r="K55" s="4" t="n">
        <v>100</v>
      </c>
      <c r="L55" s="4" t="n">
        <v>100</v>
      </c>
      <c r="M55" s="4" t="n">
        <v>100</v>
      </c>
      <c r="N55" s="4" t="n">
        <v>100</v>
      </c>
      <c r="O55" s="11">
        <f>SUM(C55:N55)</f>
        <v/>
      </c>
    </row>
    <row r="56">
      <c r="B56" t="inlineStr">
        <is>
          <t>Access Control Cards</t>
        </is>
      </c>
      <c r="C56" s="4" t="n">
        <v>100</v>
      </c>
      <c r="D56" s="4" t="n">
        <v>100</v>
      </c>
      <c r="E56" s="4" t="n">
        <v>100</v>
      </c>
      <c r="F56" s="4" t="n">
        <v>100</v>
      </c>
      <c r="G56" s="4" t="n">
        <v>100</v>
      </c>
      <c r="H56" s="4" t="n">
        <v>100</v>
      </c>
      <c r="I56" s="4" t="n">
        <v>100</v>
      </c>
      <c r="J56" s="4" t="n">
        <v>100</v>
      </c>
      <c r="K56" s="4" t="n">
        <v>100</v>
      </c>
      <c r="L56" s="4" t="n">
        <v>100</v>
      </c>
      <c r="M56" s="4" t="n">
        <v>100</v>
      </c>
      <c r="N56" s="4" t="n">
        <v>100</v>
      </c>
      <c r="O56" s="11">
        <f>SUM(C56:N56)</f>
        <v/>
      </c>
    </row>
    <row r="57">
      <c r="A57" s="12" t="n"/>
      <c r="B57" s="13" t="inlineStr">
        <is>
          <t>Security (Reimbursable) total</t>
        </is>
      </c>
      <c r="C57" s="14">
        <f>SUM(C55:C56)</f>
        <v/>
      </c>
      <c r="D57" s="14">
        <f>SUM(D55:D56)</f>
        <v/>
      </c>
      <c r="E57" s="14">
        <f>SUM(E55:E56)</f>
        <v/>
      </c>
      <c r="F57" s="14">
        <f>SUM(F55:F56)</f>
        <v/>
      </c>
      <c r="G57" s="14">
        <f>SUM(G55:G56)</f>
        <v/>
      </c>
      <c r="H57" s="14">
        <f>SUM(H55:H56)</f>
        <v/>
      </c>
      <c r="I57" s="14">
        <f>SUM(I55:I56)</f>
        <v/>
      </c>
      <c r="J57" s="14">
        <f>SUM(J55:J56)</f>
        <v/>
      </c>
      <c r="K57" s="14">
        <f>SUM(K55:K56)</f>
        <v/>
      </c>
      <c r="L57" s="14">
        <f>SUM(L55:L56)</f>
        <v/>
      </c>
      <c r="M57" s="14">
        <f>SUM(M55:M56)</f>
        <v/>
      </c>
      <c r="N57" s="14">
        <f>SUM(N55:N56)</f>
        <v/>
      </c>
      <c r="O57" s="14">
        <f>SUM(O55:O56)</f>
        <v/>
      </c>
      <c r="P57" s="12" t="n"/>
    </row>
    <row r="59">
      <c r="A59" s="7" t="inlineStr">
        <is>
          <t>G&amp;A (Reimbursable)</t>
        </is>
      </c>
    </row>
    <row r="60">
      <c r="A60" t="inlineStr">
        <is>
          <t>5402</t>
        </is>
      </c>
      <c r="B60" t="inlineStr">
        <is>
          <t>Management Fee Cmrl Reimbursable</t>
        </is>
      </c>
      <c r="C60" s="4" t="n">
        <v>2373</v>
      </c>
      <c r="D60" s="4" t="n">
        <v>2373</v>
      </c>
      <c r="E60" s="4" t="n">
        <v>2373</v>
      </c>
      <c r="F60" s="4" t="n">
        <v>2373</v>
      </c>
      <c r="G60" s="4" t="n">
        <v>2373</v>
      </c>
      <c r="H60" s="4" t="n">
        <v>2373</v>
      </c>
      <c r="I60" s="4" t="n">
        <v>2373</v>
      </c>
      <c r="J60" s="4" t="n">
        <v>2373</v>
      </c>
      <c r="K60" s="4" t="n">
        <v>2373</v>
      </c>
      <c r="L60" s="4" t="n">
        <v>2373</v>
      </c>
      <c r="M60" s="4" t="n">
        <v>2373</v>
      </c>
      <c r="N60" s="4" t="n">
        <v>2373</v>
      </c>
      <c r="O60" s="11">
        <f>SUM(C60:N60)</f>
        <v/>
      </c>
    </row>
    <row r="61">
      <c r="A61" s="15" t="inlineStr">
        <is>
          <t>5406</t>
        </is>
      </c>
      <c r="B61" s="15" t="inlineStr">
        <is>
          <t>Software Cmrl Reimbursable</t>
        </is>
      </c>
      <c r="C61" s="16" t="n">
        <v>31.21</v>
      </c>
      <c r="D61" s="16" t="n">
        <v>31.21</v>
      </c>
      <c r="E61" s="16" t="n">
        <v>32.78</v>
      </c>
      <c r="F61" s="16" t="n">
        <v>65.56</v>
      </c>
      <c r="G61" s="15" t="n"/>
      <c r="H61" s="15" t="n"/>
      <c r="I61" s="15" t="n"/>
      <c r="J61" s="15" t="n"/>
      <c r="K61" s="15" t="n"/>
      <c r="L61" s="15" t="n"/>
      <c r="M61" s="15" t="n"/>
      <c r="N61" s="15" t="n"/>
      <c r="O61" s="17">
        <f>SUM(C61:N61)</f>
        <v/>
      </c>
      <c r="P61" s="15" t="inlineStr">
        <is>
          <t>Jan-Aug amounts + a September sum look like 2026 actuals; annual shown = submitted Jan-Aug figures</t>
        </is>
      </c>
    </row>
    <row r="62">
      <c r="A62" s="15" t="inlineStr">
        <is>
          <t>5418</t>
        </is>
      </c>
      <c r="B62" s="15" t="inlineStr">
        <is>
          <t>Real Estate Taxes Cmrl Reimbursable</t>
        </is>
      </c>
      <c r="C62" s="16" t="n">
        <v>101</v>
      </c>
      <c r="D62" s="16" t="n">
        <v>101</v>
      </c>
      <c r="E62" s="16" t="n">
        <v>1120.89</v>
      </c>
      <c r="F62" s="15" t="n"/>
      <c r="G62" s="15" t="n"/>
      <c r="H62" s="15" t="n"/>
      <c r="I62" s="16" t="n">
        <v>1019.89</v>
      </c>
      <c r="J62" s="15" t="n"/>
      <c r="K62" s="15" t="n"/>
      <c r="L62" s="15" t="n"/>
      <c r="M62" s="15" t="n"/>
      <c r="N62" s="15" t="n"/>
      <c r="O62" s="17">
        <f>SUM(C62:N62)</f>
        <v/>
      </c>
      <c r="P62" s="15" t="inlineStr">
        <is>
          <t>Jan-Aug amounts + a September sum look like 2026 actuals; annual shown = submitted Jan-Aug figures</t>
        </is>
      </c>
    </row>
    <row r="63">
      <c r="A63" t="inlineStr">
        <is>
          <t>5422</t>
        </is>
      </c>
      <c r="B63" t="inlineStr">
        <is>
          <t>Capital Reserve Cmrl Reimbursable</t>
        </is>
      </c>
      <c r="C63" s="4" t="n">
        <v>3000</v>
      </c>
      <c r="D63" s="4" t="n">
        <v>3000</v>
      </c>
      <c r="E63" s="4" t="n">
        <v>3000</v>
      </c>
      <c r="F63" s="4" t="n">
        <v>3000</v>
      </c>
      <c r="G63" s="4" t="n">
        <v>3000</v>
      </c>
      <c r="H63" s="4" t="n">
        <v>3000</v>
      </c>
      <c r="I63" s="4" t="n">
        <v>3000</v>
      </c>
      <c r="J63" s="4" t="n">
        <v>3000</v>
      </c>
      <c r="K63" s="4" t="n">
        <v>3000</v>
      </c>
      <c r="L63" s="4" t="n">
        <v>3000</v>
      </c>
      <c r="M63" s="4" t="n">
        <v>3000</v>
      </c>
      <c r="N63" s="4" t="n">
        <v>3000</v>
      </c>
      <c r="O63" s="11">
        <f>SUM(C63:N63)</f>
        <v/>
      </c>
    </row>
    <row r="64">
      <c r="A64" t="inlineStr">
        <is>
          <t>5432</t>
        </is>
      </c>
      <c r="B64" t="inlineStr">
        <is>
          <t>Accounting Cmrl Reimbursable</t>
        </is>
      </c>
      <c r="C64" s="4" t="n">
        <v>100</v>
      </c>
      <c r="D64" s="4" t="n">
        <v>100</v>
      </c>
      <c r="E64" s="4" t="n">
        <v>100</v>
      </c>
      <c r="F64" s="4" t="n">
        <v>100</v>
      </c>
      <c r="G64" s="4" t="n">
        <v>100</v>
      </c>
      <c r="H64" s="4" t="n">
        <v>100</v>
      </c>
      <c r="I64" s="4" t="n">
        <v>100</v>
      </c>
      <c r="J64" s="4" t="n">
        <v>100</v>
      </c>
      <c r="K64" s="4" t="n">
        <v>100</v>
      </c>
      <c r="L64" s="4" t="n">
        <v>100</v>
      </c>
      <c r="M64" s="4" t="n">
        <v>100</v>
      </c>
      <c r="N64" s="4" t="n">
        <v>100</v>
      </c>
      <c r="O64" s="11">
        <f>SUM(C64:N64)</f>
        <v/>
      </c>
    </row>
    <row r="65">
      <c r="A65" s="12" t="n"/>
      <c r="B65" s="13" t="inlineStr">
        <is>
          <t>G&amp;A (Reimbursable) total</t>
        </is>
      </c>
      <c r="C65" s="14">
        <f>SUM(C60:C64)</f>
        <v/>
      </c>
      <c r="D65" s="14">
        <f>SUM(D60:D64)</f>
        <v/>
      </c>
      <c r="E65" s="14">
        <f>SUM(E60:E64)</f>
        <v/>
      </c>
      <c r="F65" s="14">
        <f>SUM(F60:F64)</f>
        <v/>
      </c>
      <c r="G65" s="14">
        <f>SUM(G60:G64)</f>
        <v/>
      </c>
      <c r="H65" s="14">
        <f>SUM(H60:H64)</f>
        <v/>
      </c>
      <c r="I65" s="14">
        <f>SUM(I60:I64)</f>
        <v/>
      </c>
      <c r="J65" s="14">
        <f>SUM(J60:J64)</f>
        <v/>
      </c>
      <c r="K65" s="14">
        <f>SUM(K60:K64)</f>
        <v/>
      </c>
      <c r="L65" s="14">
        <f>SUM(L60:L64)</f>
        <v/>
      </c>
      <c r="M65" s="14">
        <f>SUM(M60:M64)</f>
        <v/>
      </c>
      <c r="N65" s="14">
        <f>SUM(N60:N64)</f>
        <v/>
      </c>
      <c r="O65" s="14">
        <f>SUM(O60:O64)</f>
        <v/>
      </c>
      <c r="P65" s="12" t="n"/>
    </row>
    <row r="67">
      <c r="A67" s="18" t="n"/>
      <c r="B67" s="19" t="inlineStr">
        <is>
          <t>TOTAL EXPENSES (corrected)</t>
        </is>
      </c>
      <c r="C67" s="20">
        <f>C12+C17+C27+C34+C40+C47+C52+C57+C65</f>
        <v/>
      </c>
      <c r="D67" s="20">
        <f>D12+D17+D27+D34+D40+D47+D52+D57+D65</f>
        <v/>
      </c>
      <c r="E67" s="20">
        <f>E12+E17+E27+E34+E40+E47+E52+E57+E65</f>
        <v/>
      </c>
      <c r="F67" s="20">
        <f>F12+F17+F27+F34+F40+F47+F52+F57+F65</f>
        <v/>
      </c>
      <c r="G67" s="20">
        <f>G12+G17+G27+G34+G40+G47+G52+G57+G65</f>
        <v/>
      </c>
      <c r="H67" s="20">
        <f>H12+H17+H27+H34+H40+H47+H52+H57+H65</f>
        <v/>
      </c>
      <c r="I67" s="20">
        <f>I12+I17+I27+I34+I40+I47+I52+I57+I65</f>
        <v/>
      </c>
      <c r="J67" s="20">
        <f>J12+J17+J27+J34+J40+J47+J52+J57+J65</f>
        <v/>
      </c>
      <c r="K67" s="20">
        <f>K12+K17+K27+K34+K40+K47+K52+K57+K65</f>
        <v/>
      </c>
      <c r="L67" s="20">
        <f>L12+L17+L27+L34+L40+L47+L52+L57+L65</f>
        <v/>
      </c>
      <c r="M67" s="20">
        <f>M12+M17+M27+M34+M40+M47+M52+M57+M65</f>
        <v/>
      </c>
      <c r="N67" s="20">
        <f>N12+N17+N27+N34+N40+N47+N52+N57+N65</f>
        <v/>
      </c>
      <c r="O67" s="20">
        <f>O12+O17+O27+O34+O40+O47+O52+O57+O65</f>
        <v/>
      </c>
      <c r="P67" s="1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28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0" customWidth="1" min="2" max="2"/>
    <col width="7" customWidth="1" min="3" max="3"/>
    <col width="7" customWidth="1" min="4" max="4"/>
    <col width="11" customWidth="1" min="5" max="5"/>
    <col width="11" customWidth="1" min="6" max="6"/>
    <col width="9" customWidth="1" min="7" max="7"/>
    <col width="10" customWidth="1" min="8" max="8"/>
    <col width="12" customWidth="1" min="9" max="9"/>
    <col width="8" customWidth="1" min="10" max="10"/>
    <col width="9" customWidth="1" min="11" max="11"/>
    <col width="11" customWidth="1" min="12" max="12"/>
    <col width="12" customWidth="1" min="13" max="13"/>
    <col width="10" customWidth="1" min="14" max="14"/>
    <col width="13" customWidth="1" min="15" max="15"/>
  </cols>
  <sheetData>
    <row r="1">
      <c r="A1" s="9" t="inlineStr">
        <is>
          <t>2027 Master Association dues allocation</t>
        </is>
      </c>
    </row>
    <row r="2">
      <c r="A2" s="2" t="inlineStr">
        <is>
          <t>Weight = beds + office sf x 4.5/1,000 + retail sf x 7/1,000 (same basis as the source calc tab). Only buildings marked Included share the cost.</t>
        </is>
      </c>
    </row>
    <row r="3">
      <c r="A3" t="inlineStr">
        <is>
          <t>Budget total used:</t>
        </is>
      </c>
      <c r="B3" s="4">
        <f>'Budget 2027'!O67</f>
        <v/>
      </c>
      <c r="C3" t="inlineStr">
        <is>
          <t>(corrected; submitted was $612,876)</t>
        </is>
      </c>
      <c r="E3" t="inlineStr">
        <is>
          <t>Sub Assoc (Yellow) budget:</t>
        </is>
      </c>
      <c r="F3" s="4" t="n">
        <v>119732</v>
      </c>
      <c r="G3" t="inlineStr">
        <is>
          <t>(as submitted, DGVXSUBFV - not reviewed)</t>
        </is>
      </c>
    </row>
    <row r="4">
      <c r="A4" t="inlineStr">
        <is>
          <t>Office factor</t>
        </is>
      </c>
      <c r="B4" t="n">
        <v>0.0045</v>
      </c>
      <c r="C4" t="inlineStr">
        <is>
          <t>Retail factor</t>
        </is>
      </c>
      <c r="D4" t="n">
        <v>0.007</v>
      </c>
    </row>
    <row r="6">
      <c r="A6" s="10" t="inlineStr">
        <is>
          <t>Building</t>
        </is>
      </c>
      <c r="B6" s="10" t="inlineStr">
        <is>
          <t>Included?</t>
        </is>
      </c>
      <c r="C6" s="10" t="inlineStr">
        <is>
          <t>Units</t>
        </is>
      </c>
      <c r="D6" s="10" t="inlineStr">
        <is>
          <t>Beds</t>
        </is>
      </c>
      <c r="E6" s="10" t="inlineStr">
        <is>
          <t>Office sf</t>
        </is>
      </c>
      <c r="F6" s="10" t="inlineStr">
        <is>
          <t>Retail sf</t>
        </is>
      </c>
      <c r="G6" s="10" t="inlineStr">
        <is>
          <t>Weight</t>
        </is>
      </c>
      <c r="H6" s="10" t="inlineStr">
        <is>
          <t>Master share</t>
        </is>
      </c>
      <c r="I6" s="10" t="inlineStr">
        <is>
          <t>Master dues</t>
        </is>
      </c>
      <c r="J6" s="10" t="inlineStr">
        <is>
          <t>In Sub?</t>
        </is>
      </c>
      <c r="K6" s="10" t="inlineStr">
        <is>
          <t>Sub share</t>
        </is>
      </c>
      <c r="L6" s="10" t="inlineStr">
        <is>
          <t>Sub dues</t>
        </is>
      </c>
      <c r="M6" s="10" t="inlineStr">
        <is>
          <t>Total dues</t>
        </is>
      </c>
      <c r="N6" s="10" t="inlineStr">
        <is>
          <t>$/bed</t>
        </is>
      </c>
      <c r="O6" s="10" t="inlineStr">
        <is>
          <t>$/sf (office+retail)</t>
        </is>
      </c>
    </row>
    <row r="7">
      <c r="A7" t="inlineStr">
        <is>
          <t>Z, P, U, V</t>
        </is>
      </c>
      <c r="B7" t="inlineStr">
        <is>
          <t>Yes</t>
        </is>
      </c>
      <c r="C7" t="n">
        <v>310</v>
      </c>
      <c r="D7" t="n">
        <v>410</v>
      </c>
      <c r="E7" s="4" t="n">
        <v>0</v>
      </c>
      <c r="F7" s="4" t="n">
        <v>0</v>
      </c>
      <c r="G7" s="21">
        <f>IF(B7="Yes",D7+E7*$B$4+F7*$D$4,0)</f>
        <v/>
      </c>
      <c r="H7" s="22">
        <f>IFERROR(G7/SUM($G$7:$G$25),0)</f>
        <v/>
      </c>
      <c r="I7" s="4">
        <f>H7*$B$3</f>
        <v/>
      </c>
      <c r="J7" t="inlineStr">
        <is>
          <t>Yes</t>
        </is>
      </c>
      <c r="K7" s="22">
        <f>IF(J7="Yes",G7/SUMIF($J$7:$J$25,"Yes",$G$7:$G$25),0)</f>
        <v/>
      </c>
      <c r="L7" s="4">
        <f>K7*$F$3</f>
        <v/>
      </c>
      <c r="M7" s="4">
        <f>I7+L7</f>
        <v/>
      </c>
      <c r="N7" s="8">
        <f>IF(AND(D7&gt;0,G7&gt;0),M7/G7,"")</f>
        <v/>
      </c>
      <c r="O7" s="8">
        <f>IF(AND(E7+F7&gt;0,G7&gt;0),(M7*(G7-D7)/G7)/(E7+F7),"")</f>
        <v/>
      </c>
    </row>
    <row r="8">
      <c r="A8" t="inlineStr">
        <is>
          <t>ZZ, Q, X, W</t>
        </is>
      </c>
      <c r="B8" t="inlineStr">
        <is>
          <t>Yes</t>
        </is>
      </c>
      <c r="C8" t="n">
        <v>310</v>
      </c>
      <c r="D8" t="n">
        <v>394</v>
      </c>
      <c r="E8" s="4" t="n">
        <v>0</v>
      </c>
      <c r="F8" s="4" t="n">
        <v>0</v>
      </c>
      <c r="G8" s="21">
        <f>IF(B8="Yes",D8+E8*$B$4+F8*$D$4,0)</f>
        <v/>
      </c>
      <c r="H8" s="22">
        <f>IFERROR(G8/SUM($G$7:$G$25),0)</f>
        <v/>
      </c>
      <c r="I8" s="4">
        <f>H8*$B$3</f>
        <v/>
      </c>
      <c r="J8" t="inlineStr">
        <is>
          <t>Yes</t>
        </is>
      </c>
      <c r="K8" s="22">
        <f>IF(J8="Yes",G8/SUMIF($J$7:$J$25,"Yes",$G$7:$G$25),0)</f>
        <v/>
      </c>
      <c r="L8" s="4">
        <f>K8*$F$3</f>
        <v/>
      </c>
      <c r="M8" s="4">
        <f>I8+L8</f>
        <v/>
      </c>
      <c r="N8" s="8">
        <f>IF(AND(D8&gt;0,G8&gt;0),M8/G8,"")</f>
        <v/>
      </c>
      <c r="O8" s="8">
        <f>IF(AND(E8+F8&gt;0,G8&gt;0),(M8*(G8-D8)/G8)/(E8+F8),"")</f>
        <v/>
      </c>
    </row>
    <row r="9">
      <c r="A9" s="15" t="inlineStr">
        <is>
          <t>E &amp; F: Senior</t>
        </is>
      </c>
      <c r="B9" s="15" t="inlineStr">
        <is>
          <t>No</t>
        </is>
      </c>
      <c r="C9" s="15" t="n">
        <v>112</v>
      </c>
      <c r="D9" s="15" t="n">
        <v>144</v>
      </c>
      <c r="E9" s="16" t="n">
        <v>0</v>
      </c>
      <c r="F9" s="16" t="n">
        <v>0</v>
      </c>
      <c r="G9" s="23">
        <f>IF(B9="Yes",D9+E9*$B$4+F9*$D$4,0)</f>
        <v/>
      </c>
      <c r="H9" s="24">
        <f>IFERROR(G9/SUM($G$7:$G$25),0)</f>
        <v/>
      </c>
      <c r="I9" s="16">
        <f>H9*$B$3</f>
        <v/>
      </c>
      <c r="J9" s="15" t="inlineStr">
        <is>
          <t>No</t>
        </is>
      </c>
      <c r="K9" s="24">
        <f>IF(J9="Yes",G9/SUMIF($J$7:$J$25,"Yes",$G$7:$G$25),0)</f>
        <v/>
      </c>
      <c r="L9" s="16">
        <f>K9*$F$3</f>
        <v/>
      </c>
      <c r="M9" s="16">
        <f>I9+L9</f>
        <v/>
      </c>
      <c r="N9" s="25">
        <f>IF(AND(D9&gt;0,G9&gt;0),M9/G9,"")</f>
        <v/>
      </c>
      <c r="O9" s="25">
        <f>IF(AND(E9+F9&gt;0,G9&gt;0),(M9*(G9-D9)/G9)/(E9+F9),"")</f>
        <v/>
      </c>
    </row>
    <row r="10">
      <c r="A10" s="15" t="inlineStr">
        <is>
          <t>G: Senior</t>
        </is>
      </c>
      <c r="B10" s="15" t="inlineStr">
        <is>
          <t>No</t>
        </is>
      </c>
      <c r="C10" s="15" t="n">
        <v>120</v>
      </c>
      <c r="D10" s="15" t="n">
        <v>144</v>
      </c>
      <c r="E10" s="16" t="n">
        <v>0</v>
      </c>
      <c r="F10" s="16" t="n">
        <v>0</v>
      </c>
      <c r="G10" s="23">
        <f>IF(B10="Yes",D10+E10*$B$4+F10*$D$4,0)</f>
        <v/>
      </c>
      <c r="H10" s="24">
        <f>IFERROR(G10/SUM($G$7:$G$25),0)</f>
        <v/>
      </c>
      <c r="I10" s="16">
        <f>H10*$B$3</f>
        <v/>
      </c>
      <c r="J10" s="15" t="inlineStr">
        <is>
          <t>No</t>
        </is>
      </c>
      <c r="K10" s="24">
        <f>IF(J10="Yes",G10/SUMIF($J$7:$J$25,"Yes",$G$7:$G$25),0)</f>
        <v/>
      </c>
      <c r="L10" s="16">
        <f>K10*$F$3</f>
        <v/>
      </c>
      <c r="M10" s="16">
        <f>I10+L10</f>
        <v/>
      </c>
      <c r="N10" s="25">
        <f>IF(AND(D10&gt;0,G10&gt;0),M10/G10,"")</f>
        <v/>
      </c>
      <c r="O10" s="25">
        <f>IF(AND(E10+F10&gt;0,G10&gt;0),(M10*(G10-D10)/G10)/(E10+F10),"")</f>
        <v/>
      </c>
    </row>
    <row r="11">
      <c r="A11" t="inlineStr">
        <is>
          <t>I</t>
        </is>
      </c>
      <c r="B11" t="inlineStr">
        <is>
          <t>Yes</t>
        </is>
      </c>
      <c r="C11" t="n">
        <v>69</v>
      </c>
      <c r="D11" t="n">
        <v>81</v>
      </c>
      <c r="E11" s="4" t="n">
        <v>0</v>
      </c>
      <c r="F11" s="4" t="n">
        <v>12947</v>
      </c>
      <c r="G11" s="21">
        <f>IF(B11="Yes",D11+E11*$B$4+F11*$D$4,0)</f>
        <v/>
      </c>
      <c r="H11" s="22">
        <f>IFERROR(G11/SUM($G$7:$G$25),0)</f>
        <v/>
      </c>
      <c r="I11" s="4">
        <f>H11*$B$3</f>
        <v/>
      </c>
      <c r="J11" t="inlineStr">
        <is>
          <t>No</t>
        </is>
      </c>
      <c r="K11" s="22">
        <f>IF(J11="Yes",G11/SUMIF($J$7:$J$25,"Yes",$G$7:$G$25),0)</f>
        <v/>
      </c>
      <c r="L11" s="4">
        <f>K11*$F$3</f>
        <v/>
      </c>
      <c r="M11" s="4">
        <f>I11+L11</f>
        <v/>
      </c>
      <c r="N11" s="8">
        <f>IF(AND(D11&gt;0,G11&gt;0),M11/G11,"")</f>
        <v/>
      </c>
      <c r="O11" s="8">
        <f>IF(AND(E11+F11&gt;0,G11&gt;0),(M11*(G11-D11)/G11)/(E11+F11),"")</f>
        <v/>
      </c>
    </row>
    <row r="12">
      <c r="A12" t="inlineStr">
        <is>
          <t>J - Retail</t>
        </is>
      </c>
      <c r="B12" t="inlineStr">
        <is>
          <t>Yes</t>
        </is>
      </c>
      <c r="C12" t="n">
        <v>0</v>
      </c>
      <c r="D12" t="n">
        <v>0</v>
      </c>
      <c r="E12" s="4" t="n">
        <v>0</v>
      </c>
      <c r="F12" s="4" t="n">
        <v>34138</v>
      </c>
      <c r="G12" s="21">
        <f>IF(B12="Yes",D12+E12*$B$4+F12*$D$4,0)</f>
        <v/>
      </c>
      <c r="H12" s="22">
        <f>IFERROR(G12/SUM($G$7:$G$25),0)</f>
        <v/>
      </c>
      <c r="I12" s="4">
        <f>H12*$B$3</f>
        <v/>
      </c>
      <c r="J12" t="inlineStr">
        <is>
          <t>No</t>
        </is>
      </c>
      <c r="K12" s="22">
        <f>IF(J12="Yes",G12/SUMIF($J$7:$J$25,"Yes",$G$7:$G$25),0)</f>
        <v/>
      </c>
      <c r="L12" s="4">
        <f>K12*$F$3</f>
        <v/>
      </c>
      <c r="M12" s="4">
        <f>I12+L12</f>
        <v/>
      </c>
      <c r="N12" s="8">
        <f>IF(AND(D12&gt;0,G12&gt;0),M12/G12,"")</f>
        <v/>
      </c>
      <c r="O12" s="8">
        <f>IF(AND(E12+F12&gt;0,G12&gt;0),(M12*(G12-D12)/G12)/(E12+F12),"")</f>
        <v/>
      </c>
    </row>
    <row r="13">
      <c r="A13" t="inlineStr">
        <is>
          <t>J - Res</t>
        </is>
      </c>
      <c r="B13" t="inlineStr">
        <is>
          <t>Yes</t>
        </is>
      </c>
      <c r="C13" t="n">
        <v>57</v>
      </c>
      <c r="D13" t="n">
        <v>68</v>
      </c>
      <c r="E13" s="4" t="n">
        <v>0</v>
      </c>
      <c r="F13" s="4" t="n">
        <v>0</v>
      </c>
      <c r="G13" s="21">
        <f>IF(B13="Yes",D13+E13*$B$4+F13*$D$4,0)</f>
        <v/>
      </c>
      <c r="H13" s="22">
        <f>IFERROR(G13/SUM($G$7:$G$25),0)</f>
        <v/>
      </c>
      <c r="I13" s="4">
        <f>H13*$B$3</f>
        <v/>
      </c>
      <c r="J13" t="inlineStr">
        <is>
          <t>No</t>
        </is>
      </c>
      <c r="K13" s="22">
        <f>IF(J13="Yes",G13/SUMIF($J$7:$J$25,"Yes",$G$7:$G$25),0)</f>
        <v/>
      </c>
      <c r="L13" s="4">
        <f>K13*$F$3</f>
        <v/>
      </c>
      <c r="M13" s="4">
        <f>I13+L13</f>
        <v/>
      </c>
      <c r="N13" s="8">
        <f>IF(AND(D13&gt;0,G13&gt;0),M13/G13,"")</f>
        <v/>
      </c>
      <c r="O13" s="8">
        <f>IF(AND(E13+F13&gt;0,G13&gt;0),(M13*(G13-D13)/G13)/(E13+F13),"")</f>
        <v/>
      </c>
    </row>
    <row r="14">
      <c r="A14" t="inlineStr">
        <is>
          <t>R, RR, S, SS, T</t>
        </is>
      </c>
      <c r="B14" t="inlineStr">
        <is>
          <t>Yes</t>
        </is>
      </c>
      <c r="C14" t="n">
        <v>222</v>
      </c>
      <c r="D14" t="n">
        <v>249</v>
      </c>
      <c r="E14" s="4" t="n">
        <v>0</v>
      </c>
      <c r="F14" s="4" t="n">
        <v>0</v>
      </c>
      <c r="G14" s="21">
        <f>IF(B14="Yes",D14+E14*$B$4+F14*$D$4,0)</f>
        <v/>
      </c>
      <c r="H14" s="22">
        <f>IFERROR(G14/SUM($G$7:$G$25),0)</f>
        <v/>
      </c>
      <c r="I14" s="4">
        <f>H14*$B$3</f>
        <v/>
      </c>
      <c r="J14" t="inlineStr">
        <is>
          <t>No</t>
        </is>
      </c>
      <c r="K14" s="22">
        <f>IF(J14="Yes",G14/SUMIF($J$7:$J$25,"Yes",$G$7:$G$25),0)</f>
        <v/>
      </c>
      <c r="L14" s="4">
        <f>K14*$F$3</f>
        <v/>
      </c>
      <c r="M14" s="4">
        <f>I14+L14</f>
        <v/>
      </c>
      <c r="N14" s="8">
        <f>IF(AND(D14&gt;0,G14&gt;0),M14/G14,"")</f>
        <v/>
      </c>
      <c r="O14" s="8">
        <f>IF(AND(E14+F14&gt;0,G14&gt;0),(M14*(G14-D14)/G14)/(E14+F14),"")</f>
        <v/>
      </c>
    </row>
    <row r="15">
      <c r="A15" t="inlineStr">
        <is>
          <t>N: Office 1</t>
        </is>
      </c>
      <c r="B15" t="inlineStr">
        <is>
          <t>Yes</t>
        </is>
      </c>
      <c r="C15" t="n">
        <v>0</v>
      </c>
      <c r="D15" t="n">
        <v>0</v>
      </c>
      <c r="E15" s="4" t="n">
        <v>121515</v>
      </c>
      <c r="F15" s="4" t="n">
        <v>0</v>
      </c>
      <c r="G15" s="21">
        <f>IF(B15="Yes",D15+E15*$B$4+F15*$D$4,0)</f>
        <v/>
      </c>
      <c r="H15" s="22">
        <f>IFERROR(G15/SUM($G$7:$G$25),0)</f>
        <v/>
      </c>
      <c r="I15" s="4">
        <f>H15*$B$3</f>
        <v/>
      </c>
      <c r="J15" t="inlineStr">
        <is>
          <t>Yes</t>
        </is>
      </c>
      <c r="K15" s="22">
        <f>IF(J15="Yes",G15/SUMIF($J$7:$J$25,"Yes",$G$7:$G$25),0)</f>
        <v/>
      </c>
      <c r="L15" s="4">
        <f>K15*$F$3</f>
        <v/>
      </c>
      <c r="M15" s="4">
        <f>I15+L15</f>
        <v/>
      </c>
      <c r="N15" s="8">
        <f>IF(AND(D15&gt;0,G15&gt;0),M15/G15,"")</f>
        <v/>
      </c>
      <c r="O15" s="8">
        <f>IF(AND(E15+F15&gt;0,G15&gt;0),(M15*(G15-D15)/G15)/(E15+F15),"")</f>
        <v/>
      </c>
    </row>
    <row r="16">
      <c r="A16" s="15" t="inlineStr">
        <is>
          <t>O: Office 2</t>
        </is>
      </c>
      <c r="B16" s="15" t="inlineStr">
        <is>
          <t>No</t>
        </is>
      </c>
      <c r="C16" s="15" t="n">
        <v>0</v>
      </c>
      <c r="D16" s="15" t="n">
        <v>0</v>
      </c>
      <c r="E16" s="16" t="n">
        <v>121515</v>
      </c>
      <c r="F16" s="16" t="n">
        <v>0</v>
      </c>
      <c r="G16" s="23">
        <f>IF(B16="Yes",D16+E16*$B$4+F16*$D$4,0)</f>
        <v/>
      </c>
      <c r="H16" s="24">
        <f>IFERROR(G16/SUM($G$7:$G$25),0)</f>
        <v/>
      </c>
      <c r="I16" s="16">
        <f>H16*$B$3</f>
        <v/>
      </c>
      <c r="J16" s="15" t="inlineStr">
        <is>
          <t>No</t>
        </is>
      </c>
      <c r="K16" s="24">
        <f>IF(J16="Yes",G16/SUMIF($J$7:$J$25,"Yes",$G$7:$G$25),0)</f>
        <v/>
      </c>
      <c r="L16" s="16">
        <f>K16*$F$3</f>
        <v/>
      </c>
      <c r="M16" s="16">
        <f>I16+L16</f>
        <v/>
      </c>
      <c r="N16" s="25">
        <f>IF(AND(D16&gt;0,G16&gt;0),M16/G16,"")</f>
        <v/>
      </c>
      <c r="O16" s="25">
        <f>IF(AND(E16+F16&gt;0,G16&gt;0),(M16*(G16-D16)/G16)/(E16+F16),"")</f>
        <v/>
      </c>
    </row>
    <row r="17">
      <c r="A17" s="15" t="inlineStr">
        <is>
          <t>H: Hotel</t>
        </is>
      </c>
      <c r="B17" s="15" t="inlineStr">
        <is>
          <t>No</t>
        </is>
      </c>
      <c r="C17" s="15" t="n">
        <v>140</v>
      </c>
      <c r="D17" s="15" t="n">
        <v>140</v>
      </c>
      <c r="E17" s="16" t="n">
        <v>0</v>
      </c>
      <c r="F17" s="16" t="n">
        <v>0</v>
      </c>
      <c r="G17" s="23">
        <f>IF(B17="Yes",D17+E17*$B$4+F17*$D$4,0)</f>
        <v/>
      </c>
      <c r="H17" s="24">
        <f>IFERROR(G17/SUM($G$7:$G$25),0)</f>
        <v/>
      </c>
      <c r="I17" s="16">
        <f>H17*$B$3</f>
        <v/>
      </c>
      <c r="J17" s="15" t="inlineStr">
        <is>
          <t>No</t>
        </is>
      </c>
      <c r="K17" s="24">
        <f>IF(J17="Yes",G17/SUMIF($J$7:$J$25,"Yes",$G$7:$G$25),0)</f>
        <v/>
      </c>
      <c r="L17" s="16">
        <f>K17*$F$3</f>
        <v/>
      </c>
      <c r="M17" s="16">
        <f>I17+L17</f>
        <v/>
      </c>
      <c r="N17" s="25">
        <f>IF(AND(D17&gt;0,G17&gt;0),M17/G17,"")</f>
        <v/>
      </c>
      <c r="O17" s="25">
        <f>IF(AND(E17+F17&gt;0,G17&gt;0),(M17*(G17-D17)/G17)/(E17+F17),"")</f>
        <v/>
      </c>
    </row>
    <row r="18">
      <c r="A18" s="15" t="inlineStr">
        <is>
          <t>A</t>
        </is>
      </c>
      <c r="B18" s="15" t="inlineStr">
        <is>
          <t>No</t>
        </is>
      </c>
      <c r="C18" s="15" t="n">
        <v>0</v>
      </c>
      <c r="D18" s="15" t="n">
        <v>0</v>
      </c>
      <c r="E18" s="16" t="n">
        <v>0</v>
      </c>
      <c r="F18" s="16" t="n">
        <v>8988</v>
      </c>
      <c r="G18" s="23">
        <f>IF(B18="Yes",D18+E18*$B$4+F18*$D$4,0)</f>
        <v/>
      </c>
      <c r="H18" s="24">
        <f>IFERROR(G18/SUM($G$7:$G$25),0)</f>
        <v/>
      </c>
      <c r="I18" s="16">
        <f>H18*$B$3</f>
        <v/>
      </c>
      <c r="J18" s="15" t="inlineStr">
        <is>
          <t>No</t>
        </is>
      </c>
      <c r="K18" s="24">
        <f>IF(J18="Yes",G18/SUMIF($J$7:$J$25,"Yes",$G$7:$G$25),0)</f>
        <v/>
      </c>
      <c r="L18" s="16">
        <f>K18*$F$3</f>
        <v/>
      </c>
      <c r="M18" s="16">
        <f>I18+L18</f>
        <v/>
      </c>
      <c r="N18" s="25">
        <f>IF(AND(D18&gt;0,G18&gt;0),M18/G18,"")</f>
        <v/>
      </c>
      <c r="O18" s="25">
        <f>IF(AND(E18+F18&gt;0,G18&gt;0),(M18*(G18-D18)/G18)/(E18+F18),"")</f>
        <v/>
      </c>
    </row>
    <row r="19">
      <c r="A19" t="inlineStr">
        <is>
          <t>B</t>
        </is>
      </c>
      <c r="B19" t="inlineStr">
        <is>
          <t>Yes</t>
        </is>
      </c>
      <c r="C19" t="n">
        <v>0</v>
      </c>
      <c r="D19" t="n">
        <v>0</v>
      </c>
      <c r="E19" s="4" t="n">
        <v>0</v>
      </c>
      <c r="F19" s="4" t="n">
        <v>7163</v>
      </c>
      <c r="G19" s="21">
        <f>IF(B19="Yes",D19+E19*$B$4+F19*$D$4,0)</f>
        <v/>
      </c>
      <c r="H19" s="22">
        <f>IFERROR(G19/SUM($G$7:$G$25),0)</f>
        <v/>
      </c>
      <c r="I19" s="4">
        <f>H19*$B$3</f>
        <v/>
      </c>
      <c r="J19" t="inlineStr">
        <is>
          <t>No</t>
        </is>
      </c>
      <c r="K19" s="22">
        <f>IF(J19="Yes",G19/SUMIF($J$7:$J$25,"Yes",$G$7:$G$25),0)</f>
        <v/>
      </c>
      <c r="L19" s="4">
        <f>K19*$F$3</f>
        <v/>
      </c>
      <c r="M19" s="4">
        <f>I19+L19</f>
        <v/>
      </c>
      <c r="N19" s="8">
        <f>IF(AND(D19&gt;0,G19&gt;0),M19/G19,"")</f>
        <v/>
      </c>
      <c r="O19" s="8">
        <f>IF(AND(E19+F19&gt;0,G19&gt;0),(M19*(G19-D19)/G19)/(E19+F19),"")</f>
        <v/>
      </c>
    </row>
    <row r="20">
      <c r="A20" t="inlineStr">
        <is>
          <t>C</t>
        </is>
      </c>
      <c r="B20" t="inlineStr">
        <is>
          <t>Yes</t>
        </is>
      </c>
      <c r="C20" t="n">
        <v>0</v>
      </c>
      <c r="D20" t="n">
        <v>0</v>
      </c>
      <c r="E20" s="4" t="n">
        <v>0</v>
      </c>
      <c r="F20" s="4" t="n">
        <v>10849</v>
      </c>
      <c r="G20" s="21">
        <f>IF(B20="Yes",D20+E20*$B$4+F20*$D$4,0)</f>
        <v/>
      </c>
      <c r="H20" s="22">
        <f>IFERROR(G20/SUM($G$7:$G$25),0)</f>
        <v/>
      </c>
      <c r="I20" s="4">
        <f>H20*$B$3</f>
        <v/>
      </c>
      <c r="J20" t="inlineStr">
        <is>
          <t>No</t>
        </is>
      </c>
      <c r="K20" s="22">
        <f>IF(J20="Yes",G20/SUMIF($J$7:$J$25,"Yes",$G$7:$G$25),0)</f>
        <v/>
      </c>
      <c r="L20" s="4">
        <f>K20*$F$3</f>
        <v/>
      </c>
      <c r="M20" s="4">
        <f>I20+L20</f>
        <v/>
      </c>
      <c r="N20" s="8">
        <f>IF(AND(D20&gt;0,G20&gt;0),M20/G20,"")</f>
        <v/>
      </c>
      <c r="O20" s="8">
        <f>IF(AND(E20+F20&gt;0,G20&gt;0),(M20*(G20-D20)/G20)/(E20+F20),"")</f>
        <v/>
      </c>
    </row>
    <row r="21">
      <c r="A21" s="15" t="inlineStr">
        <is>
          <t>K</t>
        </is>
      </c>
      <c r="B21" s="15" t="inlineStr">
        <is>
          <t>No</t>
        </is>
      </c>
      <c r="C21" s="15" t="n">
        <v>0</v>
      </c>
      <c r="D21" s="15" t="n">
        <v>0</v>
      </c>
      <c r="E21" s="16" t="n">
        <v>0</v>
      </c>
      <c r="F21" s="16" t="n">
        <v>13000</v>
      </c>
      <c r="G21" s="23">
        <f>IF(B21="Yes",D21+E21*$B$4+F21*$D$4,0)</f>
        <v/>
      </c>
      <c r="H21" s="24">
        <f>IFERROR(G21/SUM($G$7:$G$25),0)</f>
        <v/>
      </c>
      <c r="I21" s="16">
        <f>H21*$B$3</f>
        <v/>
      </c>
      <c r="J21" s="15" t="inlineStr">
        <is>
          <t>No</t>
        </is>
      </c>
      <c r="K21" s="24">
        <f>IF(J21="Yes",G21/SUMIF($J$7:$J$25,"Yes",$G$7:$G$25),0)</f>
        <v/>
      </c>
      <c r="L21" s="16">
        <f>K21*$F$3</f>
        <v/>
      </c>
      <c r="M21" s="16">
        <f>I21+L21</f>
        <v/>
      </c>
      <c r="N21" s="25">
        <f>IF(AND(D21&gt;0,G21&gt;0),M21/G21,"")</f>
        <v/>
      </c>
      <c r="O21" s="25">
        <f>IF(AND(E21+F21&gt;0,G21&gt;0),(M21*(G21-D21)/G21)/(E21+F21),"")</f>
        <v/>
      </c>
    </row>
    <row r="22">
      <c r="A22" s="15" t="inlineStr">
        <is>
          <t>D</t>
        </is>
      </c>
      <c r="B22" s="15" t="inlineStr">
        <is>
          <t>No</t>
        </is>
      </c>
      <c r="C22" s="15" t="n">
        <v>0</v>
      </c>
      <c r="D22" s="15" t="n">
        <v>0</v>
      </c>
      <c r="E22" s="16" t="n">
        <v>0</v>
      </c>
      <c r="F22" s="16" t="n">
        <v>7500</v>
      </c>
      <c r="G22" s="23">
        <f>IF(B22="Yes",D22+E22*$B$4+F22*$D$4,0)</f>
        <v/>
      </c>
      <c r="H22" s="24">
        <f>IFERROR(G22/SUM($G$7:$G$25),0)</f>
        <v/>
      </c>
      <c r="I22" s="16">
        <f>H22*$B$3</f>
        <v/>
      </c>
      <c r="J22" s="15" t="inlineStr">
        <is>
          <t>No</t>
        </is>
      </c>
      <c r="K22" s="24">
        <f>IF(J22="Yes",G22/SUMIF($J$7:$J$25,"Yes",$G$7:$G$25),0)</f>
        <v/>
      </c>
      <c r="L22" s="16">
        <f>K22*$F$3</f>
        <v/>
      </c>
      <c r="M22" s="16">
        <f>I22+L22</f>
        <v/>
      </c>
      <c r="N22" s="25">
        <f>IF(AND(D22&gt;0,G22&gt;0),M22/G22,"")</f>
        <v/>
      </c>
      <c r="O22" s="25">
        <f>IF(AND(E22+F22&gt;0,G22&gt;0),(M22*(G22-D22)/G22)/(E22+F22),"")</f>
        <v/>
      </c>
    </row>
    <row r="23">
      <c r="A23" s="15" t="inlineStr">
        <is>
          <t>L</t>
        </is>
      </c>
      <c r="B23" s="15" t="inlineStr">
        <is>
          <t>No</t>
        </is>
      </c>
      <c r="C23" s="15" t="n">
        <v>0</v>
      </c>
      <c r="D23" s="15" t="n">
        <v>0</v>
      </c>
      <c r="E23" s="16" t="n">
        <v>0</v>
      </c>
      <c r="F23" s="16" t="n">
        <v>7000</v>
      </c>
      <c r="G23" s="23">
        <f>IF(B23="Yes",D23+E23*$B$4+F23*$D$4,0)</f>
        <v/>
      </c>
      <c r="H23" s="24">
        <f>IFERROR(G23/SUM($G$7:$G$25),0)</f>
        <v/>
      </c>
      <c r="I23" s="16">
        <f>H23*$B$3</f>
        <v/>
      </c>
      <c r="J23" s="15" t="inlineStr">
        <is>
          <t>No</t>
        </is>
      </c>
      <c r="K23" s="24">
        <f>IF(J23="Yes",G23/SUMIF($J$7:$J$25,"Yes",$G$7:$G$25),0)</f>
        <v/>
      </c>
      <c r="L23" s="16">
        <f>K23*$F$3</f>
        <v/>
      </c>
      <c r="M23" s="16">
        <f>I23+L23</f>
        <v/>
      </c>
      <c r="N23" s="25">
        <f>IF(AND(D23&gt;0,G23&gt;0),M23/G23,"")</f>
        <v/>
      </c>
      <c r="O23" s="25">
        <f>IF(AND(E23+F23&gt;0,G23&gt;0),(M23*(G23-D23)/G23)/(E23+F23),"")</f>
        <v/>
      </c>
    </row>
    <row r="24">
      <c r="A24" t="inlineStr">
        <is>
          <t>M</t>
        </is>
      </c>
      <c r="B24" t="inlineStr">
        <is>
          <t>Yes</t>
        </is>
      </c>
      <c r="C24" t="n">
        <v>0</v>
      </c>
      <c r="D24" t="n">
        <v>0</v>
      </c>
      <c r="E24" s="4" t="n">
        <v>0</v>
      </c>
      <c r="F24" s="4" t="n">
        <v>11000</v>
      </c>
      <c r="G24" s="21">
        <f>IF(B24="Yes",D24+E24*$B$4+F24*$D$4,0)</f>
        <v/>
      </c>
      <c r="H24" s="22">
        <f>IFERROR(G24/SUM($G$7:$G$25),0)</f>
        <v/>
      </c>
      <c r="I24" s="4">
        <f>H24*$B$3</f>
        <v/>
      </c>
      <c r="J24" t="inlineStr">
        <is>
          <t>No</t>
        </is>
      </c>
      <c r="K24" s="22">
        <f>IF(J24="Yes",G24/SUMIF($J$7:$J$25,"Yes",$G$7:$G$25),0)</f>
        <v/>
      </c>
      <c r="L24" s="4">
        <f>K24*$F$3</f>
        <v/>
      </c>
      <c r="M24" s="4">
        <f>I24+L24</f>
        <v/>
      </c>
      <c r="N24" s="8">
        <f>IF(AND(D24&gt;0,G24&gt;0),M24/G24,"")</f>
        <v/>
      </c>
      <c r="O24" s="8">
        <f>IF(AND(E24+F24&gt;0,G24&gt;0),(M24*(G24-D24)/G24)/(E24+F24),"")</f>
        <v/>
      </c>
    </row>
    <row r="25">
      <c r="A25" s="15" t="inlineStr">
        <is>
          <t>Y</t>
        </is>
      </c>
      <c r="B25" s="15" t="inlineStr">
        <is>
          <t>No</t>
        </is>
      </c>
      <c r="C25" s="15" t="n">
        <v>0</v>
      </c>
      <c r="D25" s="15" t="n">
        <v>0</v>
      </c>
      <c r="E25" s="16" t="n">
        <v>0</v>
      </c>
      <c r="F25" s="16" t="n">
        <v>13000</v>
      </c>
      <c r="G25" s="23">
        <f>IF(B25="Yes",D25+E25*$B$4+F25*$D$4,0)</f>
        <v/>
      </c>
      <c r="H25" s="24">
        <f>IFERROR(G25/SUM($G$7:$G$25),0)</f>
        <v/>
      </c>
      <c r="I25" s="16">
        <f>H25*$B$3</f>
        <v/>
      </c>
      <c r="J25" s="15" t="inlineStr">
        <is>
          <t>No</t>
        </is>
      </c>
      <c r="K25" s="24">
        <f>IF(J25="Yes",G25/SUMIF($J$7:$J$25,"Yes",$G$7:$G$25),0)</f>
        <v/>
      </c>
      <c r="L25" s="16">
        <f>K25*$F$3</f>
        <v/>
      </c>
      <c r="M25" s="16">
        <f>I25+L25</f>
        <v/>
      </c>
      <c r="N25" s="25">
        <f>IF(AND(D25&gt;0,G25&gt;0),M25/G25,"")</f>
        <v/>
      </c>
      <c r="O25" s="25">
        <f>IF(AND(E25+F25&gt;0,G25&gt;0),(M25*(G25-D25)/G25)/(E25+F25),"")</f>
        <v/>
      </c>
    </row>
    <row r="26">
      <c r="A26" s="5" t="inlineStr">
        <is>
          <t>TOTAL</t>
        </is>
      </c>
      <c r="B26" s="26" t="n"/>
      <c r="C26" s="5">
        <f>SUM(C7:C25)</f>
        <v/>
      </c>
      <c r="D26" s="5">
        <f>SUM(D7:D25)</f>
        <v/>
      </c>
      <c r="E26" s="6">
        <f>SUM(E7:E25)</f>
        <v/>
      </c>
      <c r="F26" s="6">
        <f>SUM(F7:F25)</f>
        <v/>
      </c>
      <c r="G26" s="27">
        <f>SUM(G7:G25)</f>
        <v/>
      </c>
      <c r="H26" s="28">
        <f>SUM(H7:H25)</f>
        <v/>
      </c>
      <c r="I26" s="6">
        <f>SUM(I7:I25)</f>
        <v/>
      </c>
      <c r="J26" s="26" t="n"/>
      <c r="K26" s="28">
        <f>SUM(K7:K25)</f>
        <v/>
      </c>
      <c r="L26" s="6">
        <f>SUM(L7:L25)</f>
        <v/>
      </c>
      <c r="M26" s="6">
        <f>SUM(M7:M25)</f>
        <v/>
      </c>
      <c r="N26" s="26" t="n"/>
      <c r="O26" s="26" t="n"/>
    </row>
    <row r="28">
      <c r="A28" s="29" t="inlineStr">
        <is>
          <t>Yellow rows are excluded ($0) in the source calc. If any of them are delivered and occupied in 2027, change Included? to Yes and every share re-computes.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3" customWidth="1" min="4" max="4"/>
    <col width="80" customWidth="1" min="5" max="5"/>
  </cols>
  <sheetData>
    <row r="1">
      <c r="A1" s="9" t="inlineStr">
        <is>
          <t>Key lines: 2026 budget vs 2027 draft (corrected)</t>
        </is>
      </c>
    </row>
    <row r="2">
      <c r="A2" s="2" t="inlineStr">
        <is>
          <t>2026 source: Egnyte .../Associations/Master Association Budgets/GVX Master Association Budget 2026.xlsx (total $617,362). Lines grouped by hand where account names changed.</t>
        </is>
      </c>
    </row>
    <row r="4">
      <c r="A4" s="3" t="inlineStr">
        <is>
          <t>Line</t>
        </is>
      </c>
      <c r="B4" s="3" t="inlineStr">
        <is>
          <t>2026 budget</t>
        </is>
      </c>
      <c r="C4" s="3" t="inlineStr">
        <is>
          <t>2027 draft</t>
        </is>
      </c>
      <c r="D4" s="3" t="inlineStr">
        <is>
          <t>Change</t>
        </is>
      </c>
      <c r="E4" s="3" t="inlineStr">
        <is>
          <t>Note</t>
        </is>
      </c>
    </row>
    <row r="5">
      <c r="A5" s="15" t="inlineStr">
        <is>
          <t>Trash / grounds labor (operating)</t>
        </is>
      </c>
      <c r="B5" s="16" t="n">
        <v>49364</v>
      </c>
      <c r="C5" s="16" t="n">
        <v>12500</v>
      </c>
      <c r="D5" s="16">
        <f>C5-B5</f>
        <v/>
      </c>
      <c r="E5" s="15" t="inlineStr">
        <is>
          <t>2026: trash removal labor $47,124 + PTO cover $2,240. 2027: grounds labor only. Confirm the labor moved, not dropped.</t>
        </is>
      </c>
    </row>
    <row r="6">
      <c r="A6" t="inlineStr">
        <is>
          <t>Trash, compactors &amp; cardboard (cleaning)</t>
        </is>
      </c>
      <c r="B6" s="4" t="n">
        <v>31900</v>
      </c>
      <c r="C6" s="4" t="n">
        <v>38700</v>
      </c>
      <c r="D6" s="4">
        <f>C6-B6</f>
        <v/>
      </c>
      <c r="E6" t="inlineStr"/>
    </row>
    <row r="7">
      <c r="A7" s="15" t="inlineStr">
        <is>
          <t>Landscape contract, add-ons, plants</t>
        </is>
      </c>
      <c r="B7" s="16" t="n">
        <v>126000</v>
      </c>
      <c r="C7" s="16" t="n">
        <v>120000</v>
      </c>
      <c r="D7" s="16">
        <f>C7-B7</f>
        <v/>
      </c>
      <c r="E7" s="15" t="inlineStr">
        <is>
          <t>2027 has no plant replacement line (2026: $9,000).</t>
        </is>
      </c>
    </row>
    <row r="8">
      <c r="A8" t="inlineStr">
        <is>
          <t>Snow removal</t>
        </is>
      </c>
      <c r="B8" s="4" t="n">
        <v>210742.93</v>
      </c>
      <c r="C8" s="4" t="n">
        <v>220000</v>
      </c>
      <c r="D8" s="4">
        <f>C8-B8</f>
        <v/>
      </c>
      <c r="E8" t="inlineStr"/>
    </row>
    <row r="9">
      <c r="A9" s="15" t="inlineStr">
        <is>
          <t>Parking</t>
        </is>
      </c>
      <c r="B9" s="16" t="n">
        <v>19200</v>
      </c>
      <c r="C9" s="16" t="n">
        <v>48000</v>
      </c>
      <c r="D9" s="16">
        <f>C9-B9</f>
        <v/>
      </c>
      <c r="E9" s="15" t="inlineStr">
        <is>
          <t>2027 carries Parking Enforcement 6426 ($24K) AND Parking Control 5114 ($24K). Likely double-counted.</t>
        </is>
      </c>
    </row>
    <row r="10">
      <c r="A10" t="inlineStr">
        <is>
          <t>Utilities incl. NEP meters</t>
        </is>
      </c>
      <c r="B10" s="4" t="n">
        <v>54894.81</v>
      </c>
      <c r="C10" s="4" t="n">
        <v>62960</v>
      </c>
      <c r="D10" s="4">
        <f>C10-B10</f>
        <v/>
      </c>
      <c r="E10" t="inlineStr"/>
    </row>
    <row r="11">
      <c r="A11" s="15" t="inlineStr">
        <is>
          <t>Real estate taxes + taxes</t>
        </is>
      </c>
      <c r="B11" s="16" t="n">
        <v>36854.53</v>
      </c>
      <c r="C11" s="16" t="n">
        <v>2342.78</v>
      </c>
      <c r="D11" s="16">
        <f>C11-B11</f>
        <v/>
      </c>
      <c r="E11" s="15" t="inlineStr">
        <is>
          <t>2027 amount looks like partial 2026 actuals pasted in. About $34.5K light vs 2026.</t>
        </is>
      </c>
    </row>
    <row r="12">
      <c r="A12" t="inlineStr">
        <is>
          <t>Management fee</t>
        </is>
      </c>
      <c r="B12" s="4" t="n">
        <v>28476</v>
      </c>
      <c r="C12" s="4" t="n">
        <v>28476</v>
      </c>
      <c r="D12" s="4">
        <f>C12-B12</f>
        <v/>
      </c>
      <c r="E12" t="inlineStr"/>
    </row>
    <row r="13">
      <c r="A13" t="inlineStr">
        <is>
          <t>Capital reserve</t>
        </is>
      </c>
      <c r="B13" s="4" t="n">
        <v>36000</v>
      </c>
      <c r="C13" s="4" t="n">
        <v>36000</v>
      </c>
      <c r="D13" s="4">
        <f>C13-B13</f>
        <v/>
      </c>
      <c r="E13" t="inlineStr"/>
    </row>
    <row r="14">
      <c r="A14" t="inlineStr">
        <is>
          <t>Electrical R&amp;M</t>
        </is>
      </c>
      <c r="B14" s="4" t="n">
        <v>6000</v>
      </c>
      <c r="C14" s="4" t="n">
        <v>2200</v>
      </c>
      <c r="D14" s="4">
        <f>C14-B14</f>
        <v/>
      </c>
      <c r="E14" t="inlineStr"/>
    </row>
    <row r="15">
      <c r="A15" t="inlineStr">
        <is>
          <t>Irrigation</t>
        </is>
      </c>
      <c r="B15" s="4" t="n">
        <v>5150</v>
      </c>
      <c r="C15" s="4" t="n">
        <v>5500</v>
      </c>
      <c r="D15" s="4">
        <f>C15-B15</f>
        <v/>
      </c>
      <c r="E15" t="inlineStr"/>
    </row>
    <row r="16">
      <c r="A16" t="inlineStr">
        <is>
          <t>Hydrant repair</t>
        </is>
      </c>
      <c r="B16" s="4" t="n">
        <v>4500</v>
      </c>
      <c r="C16" s="4" t="n">
        <v>4800</v>
      </c>
      <c r="D16" s="4">
        <f>C16-B16</f>
        <v/>
      </c>
      <c r="E16" t="inlineStr"/>
    </row>
    <row r="17">
      <c r="A17" t="inlineStr">
        <is>
          <t>Accounting</t>
        </is>
      </c>
      <c r="B17" s="4" t="n">
        <v>3100</v>
      </c>
      <c r="C17" s="4" t="n">
        <v>1200</v>
      </c>
      <c r="D17" s="4">
        <f>C17-B17</f>
        <v/>
      </c>
      <c r="E17" t="inlineStr"/>
    </row>
    <row r="18">
      <c r="A18" s="15" t="inlineStr">
        <is>
          <t>Insurance</t>
        </is>
      </c>
      <c r="B18" s="16" t="n">
        <v>1000</v>
      </c>
      <c r="C18" s="16" t="n">
        <v>0</v>
      </c>
      <c r="D18" s="16">
        <f>C18-B18</f>
        <v/>
      </c>
      <c r="E18" s="15" t="inlineStr">
        <is>
          <t>Missing in 2027.</t>
        </is>
      </c>
    </row>
    <row r="19">
      <c r="A19" s="15" t="inlineStr">
        <is>
          <t>Supplies &amp; parts</t>
        </is>
      </c>
      <c r="B19" s="16" t="n">
        <v>1800</v>
      </c>
      <c r="C19" s="16" t="n">
        <v>0</v>
      </c>
      <c r="D19" s="16">
        <f>C19-B19</f>
        <v/>
      </c>
      <c r="E19" s="15" t="inlineStr">
        <is>
          <t>Missing in 2027.</t>
        </is>
      </c>
    </row>
    <row r="20">
      <c r="A20" s="15" t="inlineStr">
        <is>
          <t>Environmental testing</t>
        </is>
      </c>
      <c r="B20" s="16" t="n">
        <v>2700</v>
      </c>
      <c r="C20" s="16" t="n">
        <v>0</v>
      </c>
      <c r="D20" s="16">
        <f>C20-B20</f>
        <v/>
      </c>
      <c r="E20" s="15" t="inlineStr">
        <is>
          <t>Missing in 2027.</t>
        </is>
      </c>
    </row>
    <row r="21">
      <c r="A21" s="5" t="inlineStr">
        <is>
          <t>Total budget</t>
        </is>
      </c>
      <c r="B21" s="30" t="n">
        <v>617362.27</v>
      </c>
      <c r="C21" s="30">
        <f>'Budget 2027'!O67</f>
        <v/>
      </c>
      <c r="D21" s="30">
        <f>C21-B21</f>
        <v/>
      </c>
      <c r="E21" s="26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5" customWidth="1" min="4" max="4"/>
    <col width="15" customWidth="1" min="5" max="5"/>
    <col width="90" customWidth="1" min="6" max="6"/>
  </cols>
  <sheetData>
    <row r="1">
      <c r="A1" s="9" t="inlineStr">
        <is>
          <t>Dues by building: 2026 budget vs 2026 paid vs 2027 proposed (master + sub)</t>
        </is>
      </c>
    </row>
    <row r="2">
      <c r="A2" s="2" t="inlineStr">
        <is>
          <t>2026 budget = 2026 GVX Master Dues Draft NOT APPROVED.xlsx (Egnyte); it matches what R and I were billed. 2026 paid = monthly amount posted in each owner's books (NetSuite through Aug, Entrata through Sep) x 12. 2027 = corrected draft.</t>
        </is>
      </c>
    </row>
    <row r="4">
      <c r="A4" s="31" t="inlineStr">
        <is>
          <t>Building</t>
        </is>
      </c>
      <c r="B4" s="31" t="inlineStr">
        <is>
          <t>2026 budget</t>
        </is>
      </c>
      <c r="C4" s="31" t="inlineStr">
        <is>
          <t>2026 paid (annualized)</t>
        </is>
      </c>
      <c r="D4" s="31" t="inlineStr">
        <is>
          <t>2027 proposed</t>
        </is>
      </c>
      <c r="E4" s="31" t="inlineStr">
        <is>
          <t>2027 vs 2026 paid</t>
        </is>
      </c>
      <c r="F4" s="31" t="inlineStr">
        <is>
          <t>Note</t>
        </is>
      </c>
    </row>
    <row r="5">
      <c r="A5" t="inlineStr">
        <is>
          <t>Z, P, U, V (The Thomas)</t>
        </is>
      </c>
      <c r="B5" s="4" t="n">
        <v>186644.52</v>
      </c>
      <c r="C5" s="4" t="n">
        <v>192518.4</v>
      </c>
      <c r="D5" s="4" t="n">
        <v>147701.56</v>
      </c>
      <c r="E5" s="4">
        <f>IF(ISNUMBER(C5),D5-C5,"")</f>
        <v/>
      </c>
      <c r="F5" t="inlineStr">
        <is>
          <t>Paid $16,043.20/mo (Entrata, The Thomas, Association Dues, Jan-Sep).</t>
        </is>
      </c>
    </row>
    <row r="6">
      <c r="A6" t="inlineStr">
        <is>
          <t>ZZ, Q, X, W (The Michael)</t>
        </is>
      </c>
      <c r="B6" s="4" t="n">
        <v>0</v>
      </c>
      <c r="C6" s="4" t="n">
        <v>0</v>
      </c>
      <c r="D6" s="4" t="n">
        <v>141937.6</v>
      </c>
      <c r="E6" s="4">
        <f>IF(ISNUMBER(C6),D6-C6,"")</f>
        <v/>
      </c>
      <c r="F6" t="inlineStr">
        <is>
          <t>Not in the 2026 split; no dues posted in 2026. New payer in 2027.</t>
        </is>
      </c>
    </row>
    <row r="7">
      <c r="A7" t="inlineStr">
        <is>
          <t>N: Office 1 (BMW)</t>
        </is>
      </c>
      <c r="B7" s="4" t="n">
        <v>248928.03</v>
      </c>
      <c r="C7" s="4" t="n">
        <v>232473.48</v>
      </c>
      <c r="D7" s="4" t="n">
        <v>196989.75</v>
      </c>
      <c r="E7" s="4">
        <f>IF(ISNUMBER(C7),D7-C7,"")</f>
        <v/>
      </c>
      <c r="F7" t="inlineStr">
        <is>
          <t>Paid $19,372.79/mo through rent to Colliers (810 GVX Office 1 Sep 2026 financials, Association Fees $174,355 YTD vs $168,962 budget).</t>
        </is>
      </c>
    </row>
    <row r="8">
      <c r="A8" t="inlineStr">
        <is>
          <t>I (Midpoint West)</t>
        </is>
      </c>
      <c r="B8" s="4" t="n">
        <v>56698.16</v>
      </c>
      <c r="C8" s="4" t="n">
        <v>65348.4</v>
      </c>
      <c r="D8" s="4" t="n">
        <v>46616.33</v>
      </c>
      <c r="E8" s="4">
        <f>IF(ISNUMBER(C8),D8-C8,"")</f>
        <v/>
      </c>
      <c r="F8" t="inlineStr">
        <is>
          <t>Paid $4,725/mo master + $720.70/mo reimbursable (NetSuite, GVX Lane Mixed-Use I, Jan-Aug).</t>
        </is>
      </c>
    </row>
    <row r="9">
      <c r="A9" t="inlineStr">
        <is>
          <t>J (Midpoint East, retail + res)</t>
        </is>
      </c>
      <c r="B9" s="4" t="n">
        <v>100746.44</v>
      </c>
      <c r="C9" s="4" t="n">
        <v>53977.92</v>
      </c>
      <c r="D9" s="4" t="n">
        <v>83375.35000000001</v>
      </c>
      <c r="E9" s="4">
        <f>IF(ISNUMBER(C9),D9-C9,"")</f>
        <v/>
      </c>
      <c r="F9" t="inlineStr">
        <is>
          <t>Paid $4,498.16/mo (NetSuite, GVX Lane Mixed-Use II). The res share matches; the retail share is about $3,900/mo below the 2026 calc.</t>
        </is>
      </c>
    </row>
    <row r="10">
      <c r="A10" t="inlineStr">
        <is>
          <t>R buildings (8 on the Park)</t>
        </is>
      </c>
      <c r="B10" s="4" t="n">
        <v>82257.89999999999</v>
      </c>
      <c r="C10" s="4" t="n">
        <v>82257.96000000001</v>
      </c>
      <c r="D10" s="4" t="n">
        <v>67631.14</v>
      </c>
      <c r="E10" s="4">
        <f>IF(ISNUMBER(C10),D10-C10,"")</f>
        <v/>
      </c>
      <c r="F10" t="inlineStr">
        <is>
          <t>Paid $6,854.83/mo, exactly the 2026 calc (NetSuite / Entrata).</t>
        </is>
      </c>
    </row>
    <row r="11">
      <c r="A11" t="inlineStr">
        <is>
          <t>B &amp; C (Outparcels)</t>
        </is>
      </c>
      <c r="B11" s="4" t="n">
        <v>41652.23</v>
      </c>
      <c r="C11" s="4" t="n">
        <v>29184.24</v>
      </c>
      <c r="D11" s="4" t="n">
        <v>34245.81</v>
      </c>
      <c r="E11" s="4">
        <f>IF(ISNUMBER(C11),D11-C11,"")</f>
        <v/>
      </c>
      <c r="F11" t="inlineStr">
        <is>
          <t>Paid $2,432.02/mo, posted Jan-Apr only (NetSuite, GVX Retail I). Nothing May-Aug.</t>
        </is>
      </c>
    </row>
    <row r="12">
      <c r="A12" t="inlineStr">
        <is>
          <t>M (MooMoo)</t>
        </is>
      </c>
      <c r="B12" s="4" t="n">
        <v>0</v>
      </c>
      <c r="C12" s="4" t="n">
        <v>0</v>
      </c>
      <c r="D12" s="4" t="n">
        <v>20914.05</v>
      </c>
      <c r="E12" s="4">
        <f>IF(ISNUMBER(C12),D12-C12,"")</f>
        <v/>
      </c>
      <c r="F12" t="inlineStr">
        <is>
          <t>Not in the 2026 split. New in 2027.</t>
        </is>
      </c>
    </row>
    <row r="13">
      <c r="A13" s="5" t="inlineStr">
        <is>
          <t>Total</t>
        </is>
      </c>
      <c r="B13" s="6">
        <f>SUM(B5:B12)</f>
        <v/>
      </c>
      <c r="C13" s="6">
        <f>SUM(C5:C12)</f>
        <v/>
      </c>
      <c r="D13" s="6">
        <f>SUM(D5:D12)</f>
        <v/>
      </c>
      <c r="E13" s="26" t="n"/>
      <c r="F13" s="2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2026-10-15T21:24:42Z</dcterms:created>
  <dcterms:modified xmlns:dcterms="http://purl.org/dc/terms/" xmlns:xsi="http://www.w3.org/2001/XMLSchema-instance" xsi:type="dcterms:W3CDTF">2026-10-15T21:24:43Z</dcterms:modified>
</cp:coreProperties>
</file>